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985" windowWidth="14880" windowHeight="5145"/>
  </bookViews>
  <sheets>
    <sheet name="Лист1" sheetId="1" r:id="rId1"/>
    <sheet name="УРСТ" sheetId="2" r:id="rId2"/>
    <sheet name="Лист3" sheetId="3" r:id="rId3"/>
  </sheets>
  <definedNames>
    <definedName name="_xlnm._FilterDatabase" localSheetId="0" hidden="1">Лист1!$A$5:$Q$19</definedName>
    <definedName name="_xlnm.Print_Titles" localSheetId="0">Лист1!$3:$4</definedName>
    <definedName name="_xlnm.Print_Area" localSheetId="0">Лист1!$A$1:$Q$276</definedName>
  </definedNames>
  <calcPr calcId="145621"/>
</workbook>
</file>

<file path=xl/calcChain.xml><?xml version="1.0" encoding="utf-8"?>
<calcChain xmlns="http://schemas.openxmlformats.org/spreadsheetml/2006/main">
  <c r="P261" i="1" l="1"/>
  <c r="P260" i="1" s="1"/>
  <c r="O261" i="1"/>
  <c r="N261" i="1"/>
  <c r="N260" i="1" s="1"/>
  <c r="H261" i="1"/>
  <c r="I261" i="1"/>
  <c r="J261" i="1"/>
  <c r="O260" i="1"/>
  <c r="P177" i="1"/>
  <c r="O142" i="1"/>
  <c r="O141" i="1" s="1"/>
  <c r="I151" i="1"/>
  <c r="P151" i="1"/>
  <c r="O151" i="1"/>
  <c r="N151" i="1"/>
  <c r="H142" i="1" l="1"/>
  <c r="H141" i="1" s="1"/>
  <c r="P70" i="1"/>
  <c r="O70" i="1"/>
  <c r="N70" i="1"/>
  <c r="I70" i="1"/>
  <c r="J70" i="1"/>
  <c r="H65" i="1"/>
  <c r="M151" i="1"/>
  <c r="J151" i="1"/>
  <c r="H151" i="1"/>
  <c r="G151" i="1"/>
  <c r="Q151" i="1" l="1"/>
  <c r="K151" i="1"/>
  <c r="L151" i="1" s="1"/>
  <c r="M70" i="1"/>
  <c r="G153" i="1"/>
  <c r="P126" i="1"/>
  <c r="O126" i="1"/>
  <c r="N126" i="1"/>
  <c r="J126" i="1"/>
  <c r="H126" i="1"/>
  <c r="M138" i="1"/>
  <c r="K138" i="1" s="1"/>
  <c r="G138" i="1"/>
  <c r="P25" i="1"/>
  <c r="O25" i="1"/>
  <c r="N25" i="1"/>
  <c r="J25" i="1"/>
  <c r="H25" i="1"/>
  <c r="M44" i="1"/>
  <c r="K44" i="1" s="1"/>
  <c r="M45" i="1"/>
  <c r="K45" i="1" s="1"/>
  <c r="M46" i="1"/>
  <c r="K46" i="1" s="1"/>
  <c r="G44" i="1"/>
  <c r="G45" i="1"/>
  <c r="G46" i="1"/>
  <c r="O111" i="1"/>
  <c r="N111" i="1"/>
  <c r="I111" i="1"/>
  <c r="J111" i="1"/>
  <c r="H111" i="1"/>
  <c r="M117" i="1"/>
  <c r="K117" i="1" s="1"/>
  <c r="G117" i="1"/>
  <c r="Q138" i="1" l="1"/>
  <c r="L138" i="1"/>
  <c r="L46" i="1"/>
  <c r="Q117" i="1"/>
  <c r="G111" i="1"/>
  <c r="Q46" i="1"/>
  <c r="Q45" i="1"/>
  <c r="Q44" i="1"/>
  <c r="L45" i="1"/>
  <c r="L44" i="1"/>
  <c r="L117" i="1"/>
  <c r="N4" i="2"/>
  <c r="P4" i="2"/>
  <c r="Q4" i="2"/>
  <c r="R4" i="2"/>
  <c r="I4" i="2"/>
  <c r="O69" i="2"/>
  <c r="L69" i="2"/>
  <c r="H69" i="2"/>
  <c r="O67" i="2"/>
  <c r="L67" i="2" s="1"/>
  <c r="H67" i="2"/>
  <c r="O66" i="2"/>
  <c r="L66" i="2" s="1"/>
  <c r="H66" i="2"/>
  <c r="O65" i="2"/>
  <c r="L65" i="2" s="1"/>
  <c r="H65" i="2"/>
  <c r="O63" i="2"/>
  <c r="H63" i="2"/>
  <c r="O62" i="2"/>
  <c r="L62" i="2" s="1"/>
  <c r="H62" i="2"/>
  <c r="O59" i="2"/>
  <c r="L59" i="2" s="1"/>
  <c r="H59" i="2"/>
  <c r="R57" i="2"/>
  <c r="R56" i="2" s="1"/>
  <c r="Q57" i="2"/>
  <c r="Q56" i="2" s="1"/>
  <c r="P57" i="2"/>
  <c r="P56" i="2" s="1"/>
  <c r="K57" i="2"/>
  <c r="K56" i="2" s="1"/>
  <c r="J57" i="2"/>
  <c r="I57" i="2"/>
  <c r="I56" i="2"/>
  <c r="O55" i="2"/>
  <c r="L55" i="2" s="1"/>
  <c r="M55" i="2" s="1"/>
  <c r="H55" i="2"/>
  <c r="O53" i="2"/>
  <c r="L53" i="2" s="1"/>
  <c r="H53" i="2"/>
  <c r="O51" i="2"/>
  <c r="L51" i="2" s="1"/>
  <c r="M51" i="2" s="1"/>
  <c r="H51" i="2"/>
  <c r="R48" i="2"/>
  <c r="Q48" i="2"/>
  <c r="P48" i="2"/>
  <c r="K48" i="2"/>
  <c r="J48" i="2"/>
  <c r="I48" i="2"/>
  <c r="O46" i="2"/>
  <c r="L46" i="2"/>
  <c r="H46" i="2"/>
  <c r="S46" i="2" s="1"/>
  <c r="O44" i="2"/>
  <c r="S44" i="2" s="1"/>
  <c r="H44" i="2"/>
  <c r="O43" i="2"/>
  <c r="L43" i="2" s="1"/>
  <c r="H43" i="2"/>
  <c r="O42" i="2"/>
  <c r="L42" i="2" s="1"/>
  <c r="H42" i="2"/>
  <c r="O40" i="2"/>
  <c r="L40" i="2"/>
  <c r="M40" i="2" s="1"/>
  <c r="H40" i="2"/>
  <c r="O39" i="2"/>
  <c r="L39" i="2"/>
  <c r="H39" i="2"/>
  <c r="O37" i="2"/>
  <c r="L37" i="2" s="1"/>
  <c r="H37" i="2"/>
  <c r="R34" i="2"/>
  <c r="Q34" i="2"/>
  <c r="Q32" i="2" s="1"/>
  <c r="Q25" i="2" s="1"/>
  <c r="P34" i="2"/>
  <c r="P32" i="2" s="1"/>
  <c r="K34" i="2"/>
  <c r="K32" i="2" s="1"/>
  <c r="J34" i="2"/>
  <c r="I34" i="2"/>
  <c r="O30" i="2"/>
  <c r="L30" i="2" s="1"/>
  <c r="J30" i="2"/>
  <c r="H30" i="2"/>
  <c r="O29" i="2"/>
  <c r="L29" i="2"/>
  <c r="H29" i="2"/>
  <c r="S29" i="2" s="1"/>
  <c r="O27" i="2"/>
  <c r="S27" i="2" s="1"/>
  <c r="H27" i="2"/>
  <c r="O23" i="2"/>
  <c r="L23" i="2" s="1"/>
  <c r="H23" i="2"/>
  <c r="R21" i="2"/>
  <c r="Q21" i="2"/>
  <c r="P21" i="2"/>
  <c r="P20" i="2" s="1"/>
  <c r="K21" i="2"/>
  <c r="K20" i="2" s="1"/>
  <c r="J21" i="2"/>
  <c r="J20" i="2" s="1"/>
  <c r="I21" i="2"/>
  <c r="Q20" i="2"/>
  <c r="O19" i="2"/>
  <c r="L19" i="2" s="1"/>
  <c r="M19" i="2" s="1"/>
  <c r="H19" i="2"/>
  <c r="O17" i="2"/>
  <c r="L17" i="2" s="1"/>
  <c r="J17" i="2"/>
  <c r="J8" i="2" s="1"/>
  <c r="H8" i="2" s="1"/>
  <c r="H17" i="2"/>
  <c r="O15" i="2"/>
  <c r="L15" i="2"/>
  <c r="H15" i="2"/>
  <c r="O13" i="2"/>
  <c r="L13" i="2" s="1"/>
  <c r="M13" i="2" s="1"/>
  <c r="H13" i="2"/>
  <c r="O11" i="2"/>
  <c r="L11" i="2" s="1"/>
  <c r="H11" i="2"/>
  <c r="R8" i="2"/>
  <c r="O8" i="2" s="1"/>
  <c r="L8" i="2" s="1"/>
  <c r="Q8" i="2"/>
  <c r="Q6" i="2" s="1"/>
  <c r="Q5" i="2" s="1"/>
  <c r="P8" i="2"/>
  <c r="P6" i="2" s="1"/>
  <c r="K8" i="2"/>
  <c r="K6" i="2" s="1"/>
  <c r="K5" i="2" s="1"/>
  <c r="I8" i="2"/>
  <c r="I6" i="2"/>
  <c r="H34" i="2" l="1"/>
  <c r="J32" i="2"/>
  <c r="J25" i="2" s="1"/>
  <c r="H57" i="2"/>
  <c r="S63" i="2"/>
  <c r="S65" i="2"/>
  <c r="M8" i="2"/>
  <c r="R6" i="2"/>
  <c r="R5" i="2" s="1"/>
  <c r="M23" i="2"/>
  <c r="O34" i="2"/>
  <c r="M39" i="2"/>
  <c r="M43" i="2"/>
  <c r="M62" i="2"/>
  <c r="M66" i="2"/>
  <c r="M69" i="2"/>
  <c r="M11" i="2"/>
  <c r="M15" i="2"/>
  <c r="M17" i="2"/>
  <c r="H21" i="2"/>
  <c r="M29" i="2"/>
  <c r="M30" i="2"/>
  <c r="S39" i="2"/>
  <c r="M46" i="2"/>
  <c r="H48" i="2"/>
  <c r="S51" i="2"/>
  <c r="M53" i="2"/>
  <c r="O57" i="2"/>
  <c r="S57" i="2" s="1"/>
  <c r="M65" i="2"/>
  <c r="S69" i="2"/>
  <c r="S15" i="2"/>
  <c r="O21" i="2"/>
  <c r="L21" i="2" s="1"/>
  <c r="M21" i="2" s="1"/>
  <c r="L27" i="2"/>
  <c r="M27" i="2" s="1"/>
  <c r="M37" i="2"/>
  <c r="S40" i="2"/>
  <c r="M42" i="2"/>
  <c r="L44" i="2"/>
  <c r="M44" i="2" s="1"/>
  <c r="O48" i="2"/>
  <c r="L48" i="2" s="1"/>
  <c r="M48" i="2" s="1"/>
  <c r="M59" i="2"/>
  <c r="L63" i="2"/>
  <c r="M63" i="2" s="1"/>
  <c r="M67" i="2"/>
  <c r="O56" i="2"/>
  <c r="J56" i="2"/>
  <c r="H56" i="2" s="1"/>
  <c r="S59" i="2"/>
  <c r="S66" i="2"/>
  <c r="S62" i="2"/>
  <c r="S67" i="2"/>
  <c r="O32" i="2"/>
  <c r="P25" i="2"/>
  <c r="P24" i="2" s="1"/>
  <c r="P31" i="2"/>
  <c r="J31" i="2"/>
  <c r="L34" i="2"/>
  <c r="S34" i="2"/>
  <c r="K31" i="2"/>
  <c r="K25" i="2"/>
  <c r="Q31" i="2"/>
  <c r="I32" i="2"/>
  <c r="R32" i="2"/>
  <c r="S42" i="2"/>
  <c r="S53" i="2"/>
  <c r="S37" i="2"/>
  <c r="S43" i="2"/>
  <c r="S55" i="2"/>
  <c r="Q24" i="2"/>
  <c r="S30" i="2"/>
  <c r="S21" i="2"/>
  <c r="I20" i="2"/>
  <c r="H20" i="2" s="1"/>
  <c r="R20" i="2"/>
  <c r="O20" i="2" s="1"/>
  <c r="S23" i="2"/>
  <c r="P5" i="2"/>
  <c r="O6" i="2"/>
  <c r="S8" i="2"/>
  <c r="I5" i="2"/>
  <c r="J6" i="2"/>
  <c r="J5" i="2" s="1"/>
  <c r="S11" i="2"/>
  <c r="S17" i="2"/>
  <c r="S13" i="2"/>
  <c r="S19" i="2"/>
  <c r="J24" i="2" l="1"/>
  <c r="J4" i="2"/>
  <c r="G4" i="2" s="1"/>
  <c r="M34" i="2"/>
  <c r="K24" i="2"/>
  <c r="K4" i="2"/>
  <c r="L57" i="2"/>
  <c r="O4" i="2"/>
  <c r="S48" i="2"/>
  <c r="O5" i="2"/>
  <c r="L56" i="2"/>
  <c r="M56" i="2" s="1"/>
  <c r="S56" i="2"/>
  <c r="I31" i="2"/>
  <c r="H31" i="2" s="1"/>
  <c r="I25" i="2"/>
  <c r="H32" i="2"/>
  <c r="S32" i="2"/>
  <c r="L32" i="2"/>
  <c r="R25" i="2"/>
  <c r="R31" i="2"/>
  <c r="O31" i="2" s="1"/>
  <c r="S20" i="2"/>
  <c r="L20" i="2"/>
  <c r="M20" i="2" s="1"/>
  <c r="L5" i="2"/>
  <c r="H5" i="2"/>
  <c r="S5" i="2" s="1"/>
  <c r="H6" i="2"/>
  <c r="S6" i="2" s="1"/>
  <c r="L6" i="2"/>
  <c r="M6" i="2" s="1"/>
  <c r="O172" i="1"/>
  <c r="O168" i="1"/>
  <c r="S4" i="2" l="1"/>
  <c r="L4" i="2"/>
  <c r="M4" i="2" s="1"/>
  <c r="M57" i="2"/>
  <c r="M32" i="2"/>
  <c r="S31" i="2"/>
  <c r="L31" i="2"/>
  <c r="M31" i="2" s="1"/>
  <c r="I24" i="2"/>
  <c r="H24" i="2" s="1"/>
  <c r="H25" i="2"/>
  <c r="H4" i="2" s="1"/>
  <c r="R24" i="2"/>
  <c r="O24" i="2" s="1"/>
  <c r="O25" i="2"/>
  <c r="M5" i="2"/>
  <c r="G34" i="1"/>
  <c r="L25" i="2" l="1"/>
  <c r="M25" i="2" s="1"/>
  <c r="S25" i="2"/>
  <c r="L24" i="2"/>
  <c r="M24" i="2" s="1"/>
  <c r="S24" i="2"/>
  <c r="M257" i="1"/>
  <c r="K257" i="1" s="1"/>
  <c r="G257" i="1"/>
  <c r="Q257" i="1" l="1"/>
  <c r="L257" i="1"/>
  <c r="M260" i="1" l="1"/>
  <c r="K260" i="1" s="1"/>
  <c r="P47" i="1"/>
  <c r="O47" i="1"/>
  <c r="N47" i="1"/>
  <c r="J47" i="1"/>
  <c r="H47" i="1"/>
  <c r="H24" i="1" s="1"/>
  <c r="P172" i="1"/>
  <c r="N172" i="1"/>
  <c r="I172" i="1"/>
  <c r="J172" i="1"/>
  <c r="H172" i="1"/>
  <c r="M179" i="1"/>
  <c r="K179" i="1" s="1"/>
  <c r="G179" i="1"/>
  <c r="P204" i="1"/>
  <c r="O204" i="1"/>
  <c r="N204" i="1"/>
  <c r="I204" i="1"/>
  <c r="J204" i="1"/>
  <c r="H204" i="1"/>
  <c r="M276" i="1"/>
  <c r="K276" i="1" s="1"/>
  <c r="G276" i="1"/>
  <c r="M263" i="1"/>
  <c r="K263" i="1" s="1"/>
  <c r="M262" i="1"/>
  <c r="K262" i="1" s="1"/>
  <c r="M261" i="1"/>
  <c r="K261" i="1" s="1"/>
  <c r="G263" i="1"/>
  <c r="J260" i="1"/>
  <c r="H260" i="1"/>
  <c r="I262" i="1"/>
  <c r="G262" i="1" s="1"/>
  <c r="I241" i="1"/>
  <c r="M207" i="1"/>
  <c r="K207" i="1" s="1"/>
  <c r="M208" i="1"/>
  <c r="K208" i="1" s="1"/>
  <c r="M209" i="1"/>
  <c r="K209" i="1" s="1"/>
  <c r="M210" i="1"/>
  <c r="K210" i="1" s="1"/>
  <c r="M206" i="1"/>
  <c r="K206" i="1" s="1"/>
  <c r="G207" i="1"/>
  <c r="G208" i="1"/>
  <c r="G209" i="1"/>
  <c r="G210" i="1"/>
  <c r="G206" i="1"/>
  <c r="P191" i="1"/>
  <c r="O191" i="1"/>
  <c r="N191" i="1"/>
  <c r="I191" i="1"/>
  <c r="J191" i="1"/>
  <c r="H191" i="1"/>
  <c r="M194" i="1"/>
  <c r="K194" i="1" s="1"/>
  <c r="G194" i="1"/>
  <c r="G137" i="1"/>
  <c r="M137" i="1"/>
  <c r="M135" i="1"/>
  <c r="M133" i="1"/>
  <c r="K133" i="1" s="1"/>
  <c r="I133" i="1"/>
  <c r="G135" i="1"/>
  <c r="G132" i="1"/>
  <c r="M132" i="1"/>
  <c r="K132" i="1" s="1"/>
  <c r="H121" i="1"/>
  <c r="H120" i="1" s="1"/>
  <c r="I121" i="1"/>
  <c r="I120" i="1" s="1"/>
  <c r="J121" i="1"/>
  <c r="J120" i="1" s="1"/>
  <c r="N121" i="1"/>
  <c r="N120" i="1" s="1"/>
  <c r="O121" i="1"/>
  <c r="O120" i="1" s="1"/>
  <c r="P121" i="1"/>
  <c r="P120" i="1" s="1"/>
  <c r="M122" i="1"/>
  <c r="M121" i="1" s="1"/>
  <c r="M120" i="1" s="1"/>
  <c r="G122" i="1"/>
  <c r="G121" i="1" s="1"/>
  <c r="G120" i="1" s="1"/>
  <c r="M29" i="1"/>
  <c r="M31" i="1"/>
  <c r="K31" i="1" s="1"/>
  <c r="M32" i="1"/>
  <c r="K32" i="1" s="1"/>
  <c r="M34" i="1"/>
  <c r="K34" i="1" s="1"/>
  <c r="M36" i="1"/>
  <c r="K36" i="1" s="1"/>
  <c r="M37" i="1"/>
  <c r="K37" i="1" s="1"/>
  <c r="M38" i="1"/>
  <c r="K38" i="1" s="1"/>
  <c r="M39" i="1"/>
  <c r="K39" i="1" s="1"/>
  <c r="M40" i="1"/>
  <c r="K40" i="1" s="1"/>
  <c r="M41" i="1"/>
  <c r="K41" i="1" s="1"/>
  <c r="M42" i="1"/>
  <c r="K42" i="1" s="1"/>
  <c r="M43" i="1"/>
  <c r="K43" i="1" s="1"/>
  <c r="G33" i="1"/>
  <c r="G35" i="1"/>
  <c r="G36" i="1"/>
  <c r="G37" i="1"/>
  <c r="G38" i="1"/>
  <c r="G39" i="1"/>
  <c r="G40" i="1"/>
  <c r="G41" i="1"/>
  <c r="G42" i="1"/>
  <c r="G43" i="1"/>
  <c r="I32" i="1"/>
  <c r="G29" i="1"/>
  <c r="M27" i="1"/>
  <c r="K27" i="1" s="1"/>
  <c r="G27" i="1"/>
  <c r="G133" i="1" l="1"/>
  <c r="L133" i="1" s="1"/>
  <c r="I126" i="1"/>
  <c r="G126" i="1" s="1"/>
  <c r="G32" i="1"/>
  <c r="Q32" i="1" s="1"/>
  <c r="I25" i="1"/>
  <c r="K29" i="1"/>
  <c r="L29" i="1" s="1"/>
  <c r="M25" i="1"/>
  <c r="Q29" i="1"/>
  <c r="Q263" i="1"/>
  <c r="L276" i="1"/>
  <c r="M204" i="1"/>
  <c r="Q262" i="1"/>
  <c r="G261" i="1"/>
  <c r="G260" i="1" s="1"/>
  <c r="Q260" i="1" s="1"/>
  <c r="I260" i="1"/>
  <c r="Q179" i="1"/>
  <c r="L262" i="1"/>
  <c r="L263" i="1"/>
  <c r="L179" i="1"/>
  <c r="L260" i="1"/>
  <c r="Q276" i="1"/>
  <c r="L206" i="1"/>
  <c r="Q206" i="1"/>
  <c r="L194" i="1"/>
  <c r="L210" i="1"/>
  <c r="L208" i="1"/>
  <c r="Q210" i="1"/>
  <c r="Q208" i="1"/>
  <c r="L209" i="1"/>
  <c r="L207" i="1"/>
  <c r="Q209" i="1"/>
  <c r="Q207" i="1"/>
  <c r="L132" i="1"/>
  <c r="Q194" i="1"/>
  <c r="Q133" i="1"/>
  <c r="Q135" i="1"/>
  <c r="Q132" i="1"/>
  <c r="K135" i="1"/>
  <c r="L135" i="1" s="1"/>
  <c r="Q137" i="1"/>
  <c r="K137" i="1"/>
  <c r="L137" i="1" s="1"/>
  <c r="K122" i="1"/>
  <c r="L122" i="1" s="1"/>
  <c r="L121" i="1" s="1"/>
  <c r="L120" i="1" s="1"/>
  <c r="Q122" i="1"/>
  <c r="Q121" i="1" s="1"/>
  <c r="Q120" i="1" s="1"/>
  <c r="L42" i="1"/>
  <c r="L40" i="1"/>
  <c r="L38" i="1"/>
  <c r="L36" i="1"/>
  <c r="Q42" i="1"/>
  <c r="Q40" i="1"/>
  <c r="Q38" i="1"/>
  <c r="Q36" i="1"/>
  <c r="L43" i="1"/>
  <c r="L41" i="1"/>
  <c r="L39" i="1"/>
  <c r="L37" i="1"/>
  <c r="L34" i="1"/>
  <c r="Q43" i="1"/>
  <c r="Q41" i="1"/>
  <c r="Q39" i="1"/>
  <c r="Q37" i="1"/>
  <c r="Q34" i="1"/>
  <c r="Q27" i="1"/>
  <c r="L27" i="1"/>
  <c r="L32" i="1" l="1"/>
  <c r="K121" i="1"/>
  <c r="K120" i="1" s="1"/>
  <c r="Q261" i="1"/>
  <c r="L261" i="1"/>
  <c r="K25" i="1"/>
  <c r="M73" i="1"/>
  <c r="H73" i="1"/>
  <c r="H70" i="1" s="1"/>
  <c r="G70" i="1" l="1"/>
  <c r="G73" i="1"/>
  <c r="Q73" i="1" s="1"/>
  <c r="K73" i="1"/>
  <c r="J142" i="1"/>
  <c r="J141" i="1" s="1"/>
  <c r="L73" i="1" l="1"/>
  <c r="P168" i="1"/>
  <c r="P167" i="1" s="1"/>
  <c r="O167" i="1"/>
  <c r="N168" i="1"/>
  <c r="N167" i="1" s="1"/>
  <c r="I168" i="1"/>
  <c r="I167" i="1" s="1"/>
  <c r="J168" i="1"/>
  <c r="J167" i="1" s="1"/>
  <c r="H168" i="1"/>
  <c r="H167" i="1" s="1"/>
  <c r="M170" i="1"/>
  <c r="K170" i="1" s="1"/>
  <c r="G170" i="1"/>
  <c r="I142" i="1"/>
  <c r="I141" i="1" s="1"/>
  <c r="P142" i="1"/>
  <c r="P141" i="1" s="1"/>
  <c r="N142" i="1"/>
  <c r="N141" i="1" s="1"/>
  <c r="P273" i="1"/>
  <c r="O273" i="1"/>
  <c r="O271" i="1" s="1"/>
  <c r="N273" i="1"/>
  <c r="N271" i="1" s="1"/>
  <c r="I273" i="1"/>
  <c r="J273" i="1"/>
  <c r="H273" i="1"/>
  <c r="H271" i="1" s="1"/>
  <c r="M275" i="1"/>
  <c r="G275" i="1"/>
  <c r="G204" i="1"/>
  <c r="M191" i="1"/>
  <c r="K191" i="1" s="1"/>
  <c r="P197" i="1"/>
  <c r="O197" i="1"/>
  <c r="N197" i="1"/>
  <c r="I197" i="1"/>
  <c r="J197" i="1"/>
  <c r="H197" i="1"/>
  <c r="H190" i="1" s="1"/>
  <c r="M203" i="1"/>
  <c r="K203" i="1" s="1"/>
  <c r="M201" i="1"/>
  <c r="K201" i="1" s="1"/>
  <c r="G201" i="1"/>
  <c r="G199" i="1"/>
  <c r="G203" i="1"/>
  <c r="M196" i="1"/>
  <c r="K196" i="1" s="1"/>
  <c r="G196" i="1"/>
  <c r="M183" i="1"/>
  <c r="K183" i="1" s="1"/>
  <c r="G183" i="1"/>
  <c r="M176" i="1"/>
  <c r="K176" i="1" s="1"/>
  <c r="G176" i="1"/>
  <c r="M160" i="1"/>
  <c r="K160" i="1" s="1"/>
  <c r="G160" i="1"/>
  <c r="M130" i="1"/>
  <c r="G130" i="1"/>
  <c r="P111" i="1"/>
  <c r="M116" i="1"/>
  <c r="K116" i="1" s="1"/>
  <c r="G116" i="1"/>
  <c r="M115" i="1"/>
  <c r="K115" i="1" s="1"/>
  <c r="G115" i="1"/>
  <c r="M55" i="1"/>
  <c r="K55" i="1" s="1"/>
  <c r="M51" i="1"/>
  <c r="K51" i="1" s="1"/>
  <c r="M57" i="1"/>
  <c r="K57" i="1" s="1"/>
  <c r="M78" i="1"/>
  <c r="K78" i="1" s="1"/>
  <c r="M77" i="1"/>
  <c r="K77" i="1" s="1"/>
  <c r="G78" i="1"/>
  <c r="G77" i="1"/>
  <c r="P24" i="1"/>
  <c r="O24" i="1"/>
  <c r="N24" i="1"/>
  <c r="Q203" i="1" l="1"/>
  <c r="M168" i="1"/>
  <c r="K168" i="1" s="1"/>
  <c r="P271" i="1"/>
  <c r="P270" i="1" s="1"/>
  <c r="I271" i="1"/>
  <c r="I270" i="1" s="1"/>
  <c r="K204" i="1"/>
  <c r="L204" i="1" s="1"/>
  <c r="G168" i="1"/>
  <c r="N270" i="1"/>
  <c r="H270" i="1"/>
  <c r="M273" i="1"/>
  <c r="K273" i="1" s="1"/>
  <c r="O270" i="1"/>
  <c r="G273" i="1"/>
  <c r="J271" i="1"/>
  <c r="J270" i="1" s="1"/>
  <c r="L170" i="1"/>
  <c r="M167" i="1"/>
  <c r="K167" i="1" s="1"/>
  <c r="G167" i="1"/>
  <c r="Q170" i="1"/>
  <c r="K275" i="1"/>
  <c r="J190" i="1"/>
  <c r="N190" i="1"/>
  <c r="P190" i="1"/>
  <c r="I190" i="1"/>
  <c r="O190" i="1"/>
  <c r="L201" i="1"/>
  <c r="Q201" i="1"/>
  <c r="L203" i="1"/>
  <c r="G191" i="1"/>
  <c r="Q191" i="1" s="1"/>
  <c r="Q77" i="1"/>
  <c r="Q183" i="1"/>
  <c r="L196" i="1"/>
  <c r="Q196" i="1"/>
  <c r="L183" i="1"/>
  <c r="L176" i="1"/>
  <c r="Q176" i="1"/>
  <c r="L160" i="1"/>
  <c r="Q160" i="1"/>
  <c r="Q130" i="1"/>
  <c r="K130" i="1"/>
  <c r="L130" i="1" s="1"/>
  <c r="L115" i="1"/>
  <c r="Q115" i="1"/>
  <c r="L116" i="1"/>
  <c r="Q116" i="1"/>
  <c r="L77" i="1"/>
  <c r="J24" i="1"/>
  <c r="G31" i="1"/>
  <c r="G25" i="1" s="1"/>
  <c r="G57" i="1"/>
  <c r="Q57" i="1" s="1"/>
  <c r="G55" i="1"/>
  <c r="Q55" i="1" s="1"/>
  <c r="G51" i="1"/>
  <c r="Q51" i="1" s="1"/>
  <c r="P19" i="1"/>
  <c r="O19" i="1"/>
  <c r="N19" i="1"/>
  <c r="H19" i="1"/>
  <c r="J19" i="1"/>
  <c r="I19" i="1"/>
  <c r="M150" i="1"/>
  <c r="K150" i="1" s="1"/>
  <c r="M148" i="1"/>
  <c r="K148" i="1" s="1"/>
  <c r="M146" i="1"/>
  <c r="K146" i="1" s="1"/>
  <c r="G146" i="1"/>
  <c r="G148" i="1"/>
  <c r="G150" i="1"/>
  <c r="L168" i="1" l="1"/>
  <c r="Q168" i="1"/>
  <c r="G190" i="1"/>
  <c r="I47" i="1"/>
  <c r="I24" i="1" s="1"/>
  <c r="G24" i="1" s="1"/>
  <c r="Q25" i="1"/>
  <c r="L25" i="1"/>
  <c r="L191" i="1"/>
  <c r="Q204" i="1"/>
  <c r="Q31" i="1"/>
  <c r="L31" i="1"/>
  <c r="Q167" i="1"/>
  <c r="L167" i="1"/>
  <c r="G271" i="1"/>
  <c r="M271" i="1"/>
  <c r="G270" i="1"/>
  <c r="M270" i="1"/>
  <c r="M190" i="1"/>
  <c r="K190" i="1" s="1"/>
  <c r="L146" i="1"/>
  <c r="L150" i="1"/>
  <c r="L148" i="1"/>
  <c r="P265" i="1"/>
  <c r="P264" i="1" s="1"/>
  <c r="P258" i="1" s="1"/>
  <c r="O265" i="1"/>
  <c r="O264" i="1" s="1"/>
  <c r="O258" i="1" s="1"/>
  <c r="N265" i="1"/>
  <c r="N264" i="1" s="1"/>
  <c r="N258" i="1" s="1"/>
  <c r="I265" i="1"/>
  <c r="I264" i="1" s="1"/>
  <c r="I258" i="1" s="1"/>
  <c r="J265" i="1"/>
  <c r="J264" i="1" s="1"/>
  <c r="J258" i="1" s="1"/>
  <c r="H265" i="1"/>
  <c r="H264" i="1" s="1"/>
  <c r="H258" i="1" s="1"/>
  <c r="P245" i="1"/>
  <c r="P244" i="1" s="1"/>
  <c r="P242" i="1" s="1"/>
  <c r="P14" i="1" s="1"/>
  <c r="O245" i="1"/>
  <c r="O244" i="1" s="1"/>
  <c r="O242" i="1" s="1"/>
  <c r="O14" i="1" s="1"/>
  <c r="I245" i="1"/>
  <c r="I244" i="1" s="1"/>
  <c r="I242" i="1" s="1"/>
  <c r="I14" i="1" s="1"/>
  <c r="J245" i="1"/>
  <c r="J244" i="1" s="1"/>
  <c r="J242" i="1" s="1"/>
  <c r="J14" i="1" s="1"/>
  <c r="H245" i="1"/>
  <c r="H244" i="1" s="1"/>
  <c r="H242" i="1" s="1"/>
  <c r="H14" i="1" s="1"/>
  <c r="N245" i="1"/>
  <c r="N244" i="1" s="1"/>
  <c r="N242" i="1" s="1"/>
  <c r="N14" i="1" s="1"/>
  <c r="P237" i="1"/>
  <c r="P236" i="1" s="1"/>
  <c r="O237" i="1"/>
  <c r="O236" i="1" s="1"/>
  <c r="N237" i="1"/>
  <c r="N236" i="1" s="1"/>
  <c r="I237" i="1"/>
  <c r="I236" i="1" s="1"/>
  <c r="J237" i="1"/>
  <c r="J236" i="1" s="1"/>
  <c r="H237" i="1"/>
  <c r="H236" i="1" s="1"/>
  <c r="P228" i="1"/>
  <c r="O228" i="1"/>
  <c r="N228" i="1"/>
  <c r="I228" i="1"/>
  <c r="J228" i="1"/>
  <c r="H228" i="1"/>
  <c r="P214" i="1"/>
  <c r="O214" i="1"/>
  <c r="N214" i="1"/>
  <c r="I214" i="1"/>
  <c r="I212" i="1" s="1"/>
  <c r="I211" i="1" s="1"/>
  <c r="J214" i="1"/>
  <c r="H214" i="1"/>
  <c r="P185" i="1"/>
  <c r="P184" i="1" s="1"/>
  <c r="O185" i="1"/>
  <c r="O184" i="1" s="1"/>
  <c r="N185" i="1"/>
  <c r="N184" i="1" s="1"/>
  <c r="I185" i="1"/>
  <c r="I184" i="1" s="1"/>
  <c r="J185" i="1"/>
  <c r="J184" i="1" s="1"/>
  <c r="H185" i="1"/>
  <c r="H184" i="1" s="1"/>
  <c r="P180" i="1"/>
  <c r="P171" i="1" s="1"/>
  <c r="O180" i="1"/>
  <c r="O171" i="1" s="1"/>
  <c r="N180" i="1"/>
  <c r="N171" i="1" s="1"/>
  <c r="I180" i="1"/>
  <c r="I171" i="1" s="1"/>
  <c r="J180" i="1"/>
  <c r="H180" i="1"/>
  <c r="H171" i="1" s="1"/>
  <c r="J171" i="1"/>
  <c r="P163" i="1"/>
  <c r="P156" i="1" s="1"/>
  <c r="P155" i="1" s="1"/>
  <c r="O163" i="1"/>
  <c r="N163" i="1"/>
  <c r="N156" i="1" s="1"/>
  <c r="N155" i="1" s="1"/>
  <c r="I163" i="1"/>
  <c r="J163" i="1"/>
  <c r="J156" i="1" s="1"/>
  <c r="J155" i="1" s="1"/>
  <c r="H163" i="1"/>
  <c r="H156" i="1" s="1"/>
  <c r="H155" i="1" s="1"/>
  <c r="L190" i="1" l="1"/>
  <c r="J212" i="1"/>
  <c r="J211" i="1" s="1"/>
  <c r="J188" i="1" s="1"/>
  <c r="J13" i="1" s="1"/>
  <c r="P139" i="1"/>
  <c r="P12" i="1" s="1"/>
  <c r="H212" i="1"/>
  <c r="H211" i="1" s="1"/>
  <c r="H188" i="1" s="1"/>
  <c r="H13" i="1" s="1"/>
  <c r="O156" i="1"/>
  <c r="O155" i="1" s="1"/>
  <c r="N212" i="1"/>
  <c r="N211" i="1" s="1"/>
  <c r="N188" i="1" s="1"/>
  <c r="N13" i="1" s="1"/>
  <c r="P212" i="1"/>
  <c r="P211" i="1" s="1"/>
  <c r="P188" i="1" s="1"/>
  <c r="P13" i="1" s="1"/>
  <c r="O212" i="1"/>
  <c r="O211" i="1" s="1"/>
  <c r="O188" i="1" s="1"/>
  <c r="N139" i="1"/>
  <c r="N12" i="1" s="1"/>
  <c r="I156" i="1"/>
  <c r="I155" i="1" s="1"/>
  <c r="J139" i="1"/>
  <c r="J12" i="1" s="1"/>
  <c r="H15" i="1"/>
  <c r="I15" i="1"/>
  <c r="O15" i="1"/>
  <c r="K270" i="1"/>
  <c r="L270" i="1" s="1"/>
  <c r="Q270" i="1"/>
  <c r="K271" i="1"/>
  <c r="L271" i="1" s="1"/>
  <c r="Q271" i="1"/>
  <c r="H139" i="1"/>
  <c r="H12" i="1" s="1"/>
  <c r="J15" i="1"/>
  <c r="N15" i="1"/>
  <c r="P15" i="1"/>
  <c r="Q190" i="1"/>
  <c r="I188" i="1"/>
  <c r="I13" i="1" s="1"/>
  <c r="G14" i="1"/>
  <c r="P125" i="1"/>
  <c r="O125" i="1"/>
  <c r="N125" i="1"/>
  <c r="H125" i="1"/>
  <c r="J125" i="1"/>
  <c r="I125" i="1"/>
  <c r="I118" i="1" s="1"/>
  <c r="P110" i="1"/>
  <c r="P108" i="1" s="1"/>
  <c r="P10" i="1" s="1"/>
  <c r="O110" i="1"/>
  <c r="N110" i="1"/>
  <c r="N108" i="1" s="1"/>
  <c r="N10" i="1" s="1"/>
  <c r="H110" i="1"/>
  <c r="H108" i="1" s="1"/>
  <c r="H10" i="1" s="1"/>
  <c r="J110" i="1"/>
  <c r="J108" i="1" s="1"/>
  <c r="J10" i="1" s="1"/>
  <c r="I110" i="1"/>
  <c r="I108" i="1" s="1"/>
  <c r="I10" i="1" s="1"/>
  <c r="P105" i="1"/>
  <c r="P104" i="1" s="1"/>
  <c r="O105" i="1"/>
  <c r="O104" i="1" s="1"/>
  <c r="N105" i="1"/>
  <c r="N104" i="1" s="1"/>
  <c r="H105" i="1"/>
  <c r="H104" i="1" s="1"/>
  <c r="J105" i="1"/>
  <c r="J104" i="1" s="1"/>
  <c r="I105" i="1"/>
  <c r="I104" i="1" s="1"/>
  <c r="P100" i="1"/>
  <c r="P97" i="1" s="1"/>
  <c r="P96" i="1" s="1"/>
  <c r="O97" i="1"/>
  <c r="O96" i="1" s="1"/>
  <c r="N100" i="1"/>
  <c r="J97" i="1"/>
  <c r="J96" i="1" s="1"/>
  <c r="H100" i="1"/>
  <c r="H97" i="1" s="1"/>
  <c r="H96" i="1" s="1"/>
  <c r="I97" i="1"/>
  <c r="P82" i="1"/>
  <c r="P80" i="1" s="1"/>
  <c r="P79" i="1" s="1"/>
  <c r="O82" i="1"/>
  <c r="O80" i="1" s="1"/>
  <c r="O79" i="1" s="1"/>
  <c r="N82" i="1"/>
  <c r="N80" i="1" s="1"/>
  <c r="H82" i="1"/>
  <c r="H80" i="1" s="1"/>
  <c r="H79" i="1" s="1"/>
  <c r="J82" i="1"/>
  <c r="J80" i="1" s="1"/>
  <c r="J79" i="1" s="1"/>
  <c r="M22" i="1"/>
  <c r="K22" i="1" s="1"/>
  <c r="M23" i="1"/>
  <c r="K23" i="1" s="1"/>
  <c r="M24" i="1"/>
  <c r="K24" i="1" s="1"/>
  <c r="M49" i="1"/>
  <c r="K49" i="1" s="1"/>
  <c r="M53" i="1"/>
  <c r="K53" i="1" s="1"/>
  <c r="M59" i="1"/>
  <c r="K59" i="1" s="1"/>
  <c r="M60" i="1"/>
  <c r="M61" i="1"/>
  <c r="K61" i="1" s="1"/>
  <c r="M67" i="1"/>
  <c r="K67" i="1" s="1"/>
  <c r="M69" i="1"/>
  <c r="K69" i="1" s="1"/>
  <c r="K70" i="1"/>
  <c r="M75" i="1"/>
  <c r="K75" i="1" s="1"/>
  <c r="M76" i="1"/>
  <c r="K76" i="1" s="1"/>
  <c r="M85" i="1"/>
  <c r="K85" i="1" s="1"/>
  <c r="M87" i="1"/>
  <c r="K87" i="1" s="1"/>
  <c r="M89" i="1"/>
  <c r="K89" i="1" s="1"/>
  <c r="M91" i="1"/>
  <c r="K91" i="1" s="1"/>
  <c r="M93" i="1"/>
  <c r="K93" i="1" s="1"/>
  <c r="M99" i="1"/>
  <c r="K99" i="1" s="1"/>
  <c r="M102" i="1"/>
  <c r="K102" i="1" s="1"/>
  <c r="M103" i="1"/>
  <c r="K103" i="1" s="1"/>
  <c r="M107" i="1"/>
  <c r="K107" i="1" s="1"/>
  <c r="M113" i="1"/>
  <c r="M111" i="1" s="1"/>
  <c r="M126" i="1"/>
  <c r="K126" i="1" s="1"/>
  <c r="M128" i="1"/>
  <c r="K128" i="1" s="1"/>
  <c r="M131" i="1"/>
  <c r="K131" i="1" s="1"/>
  <c r="M141" i="1"/>
  <c r="K141" i="1" s="1"/>
  <c r="M142" i="1"/>
  <c r="K142" i="1" s="1"/>
  <c r="M145" i="1"/>
  <c r="K145" i="1" s="1"/>
  <c r="M147" i="1"/>
  <c r="K147" i="1" s="1"/>
  <c r="M149" i="1"/>
  <c r="K149" i="1" s="1"/>
  <c r="M158" i="1"/>
  <c r="K158" i="1" s="1"/>
  <c r="M161" i="1"/>
  <c r="K161" i="1" s="1"/>
  <c r="M163" i="1"/>
  <c r="M166" i="1"/>
  <c r="K166" i="1" s="1"/>
  <c r="M171" i="1"/>
  <c r="K171" i="1" s="1"/>
  <c r="M172" i="1"/>
  <c r="K172" i="1" s="1"/>
  <c r="M174" i="1"/>
  <c r="K174" i="1" s="1"/>
  <c r="M177" i="1"/>
  <c r="K177" i="1" s="1"/>
  <c r="M180" i="1"/>
  <c r="M181" i="1"/>
  <c r="K181" i="1" s="1"/>
  <c r="M184" i="1"/>
  <c r="M185" i="1"/>
  <c r="K185" i="1" s="1"/>
  <c r="M187" i="1"/>
  <c r="K187" i="1" s="1"/>
  <c r="M197" i="1"/>
  <c r="K197" i="1" s="1"/>
  <c r="M199" i="1"/>
  <c r="M214" i="1"/>
  <c r="K214" i="1" s="1"/>
  <c r="M217" i="1"/>
  <c r="K217" i="1" s="1"/>
  <c r="M219" i="1"/>
  <c r="K219" i="1" s="1"/>
  <c r="M220" i="1"/>
  <c r="K220" i="1" s="1"/>
  <c r="M222" i="1"/>
  <c r="K222" i="1" s="1"/>
  <c r="M223" i="1"/>
  <c r="K223" i="1" s="1"/>
  <c r="M224" i="1"/>
  <c r="M226" i="1"/>
  <c r="K226" i="1" s="1"/>
  <c r="M228" i="1"/>
  <c r="K228" i="1" s="1"/>
  <c r="M231" i="1"/>
  <c r="K231" i="1" s="1"/>
  <c r="M233" i="1"/>
  <c r="K233" i="1" s="1"/>
  <c r="M235" i="1"/>
  <c r="K235" i="1" s="1"/>
  <c r="M236" i="1"/>
  <c r="K236" i="1" s="1"/>
  <c r="M237" i="1"/>
  <c r="K237" i="1" s="1"/>
  <c r="M240" i="1"/>
  <c r="K240" i="1" s="1"/>
  <c r="M241" i="1"/>
  <c r="K241" i="1" s="1"/>
  <c r="M242" i="1"/>
  <c r="K242" i="1" s="1"/>
  <c r="M244" i="1"/>
  <c r="K244" i="1" s="1"/>
  <c r="M245" i="1"/>
  <c r="K245" i="1" s="1"/>
  <c r="M247" i="1"/>
  <c r="K247" i="1" s="1"/>
  <c r="M250" i="1"/>
  <c r="K250" i="1" s="1"/>
  <c r="M251" i="1"/>
  <c r="K251" i="1" s="1"/>
  <c r="M253" i="1"/>
  <c r="M254" i="1"/>
  <c r="M255" i="1"/>
  <c r="K255" i="1" s="1"/>
  <c r="M258" i="1"/>
  <c r="K258" i="1" s="1"/>
  <c r="M264" i="1"/>
  <c r="K264" i="1" s="1"/>
  <c r="M265" i="1"/>
  <c r="K265" i="1" s="1"/>
  <c r="M267" i="1"/>
  <c r="K267" i="1" s="1"/>
  <c r="M269" i="1"/>
  <c r="K269" i="1" s="1"/>
  <c r="P65" i="1"/>
  <c r="P64" i="1" s="1"/>
  <c r="O65" i="1"/>
  <c r="N65" i="1"/>
  <c r="H64" i="1"/>
  <c r="J65" i="1"/>
  <c r="J64" i="1" s="1"/>
  <c r="I65" i="1"/>
  <c r="I64" i="1" s="1"/>
  <c r="K60" i="1"/>
  <c r="K111" i="1"/>
  <c r="K113" i="1"/>
  <c r="K163" i="1"/>
  <c r="K180" i="1"/>
  <c r="K184" i="1"/>
  <c r="K199" i="1"/>
  <c r="K224" i="1"/>
  <c r="K253" i="1"/>
  <c r="K254" i="1"/>
  <c r="K16" i="1"/>
  <c r="G22" i="1"/>
  <c r="G23" i="1"/>
  <c r="G49" i="1"/>
  <c r="G53" i="1"/>
  <c r="G59" i="1"/>
  <c r="G60" i="1"/>
  <c r="G61" i="1"/>
  <c r="G67" i="1"/>
  <c r="G69" i="1"/>
  <c r="G75" i="1"/>
  <c r="G76" i="1"/>
  <c r="G85" i="1"/>
  <c r="G87" i="1"/>
  <c r="G89" i="1"/>
  <c r="G93" i="1"/>
  <c r="G95" i="1"/>
  <c r="G99" i="1"/>
  <c r="G102" i="1"/>
  <c r="G103" i="1"/>
  <c r="G107" i="1"/>
  <c r="G113" i="1"/>
  <c r="G128" i="1"/>
  <c r="G131" i="1"/>
  <c r="G141" i="1"/>
  <c r="G142" i="1"/>
  <c r="G145" i="1"/>
  <c r="G147" i="1"/>
  <c r="G149" i="1"/>
  <c r="G156" i="1"/>
  <c r="G158" i="1"/>
  <c r="G161" i="1"/>
  <c r="G163" i="1"/>
  <c r="G166" i="1"/>
  <c r="G171" i="1"/>
  <c r="G172" i="1"/>
  <c r="G174" i="1"/>
  <c r="G177" i="1"/>
  <c r="G180" i="1"/>
  <c r="G181" i="1"/>
  <c r="G184" i="1"/>
  <c r="G185" i="1"/>
  <c r="G187" i="1"/>
  <c r="G197" i="1"/>
  <c r="G212" i="1"/>
  <c r="G214" i="1"/>
  <c r="G217" i="1"/>
  <c r="G219" i="1"/>
  <c r="G220" i="1"/>
  <c r="G222" i="1"/>
  <c r="G223" i="1"/>
  <c r="G224" i="1"/>
  <c r="G226" i="1"/>
  <c r="G228" i="1"/>
  <c r="G231" i="1"/>
  <c r="G233" i="1"/>
  <c r="G235" i="1"/>
  <c r="G236" i="1"/>
  <c r="G237" i="1"/>
  <c r="G240" i="1"/>
  <c r="G241" i="1"/>
  <c r="G242" i="1"/>
  <c r="G244" i="1"/>
  <c r="G245" i="1"/>
  <c r="G247" i="1"/>
  <c r="G250" i="1"/>
  <c r="G251" i="1"/>
  <c r="G253" i="1"/>
  <c r="G254" i="1"/>
  <c r="G255" i="1"/>
  <c r="G264" i="1"/>
  <c r="G265" i="1"/>
  <c r="G267" i="1"/>
  <c r="G269" i="1"/>
  <c r="H18" i="1"/>
  <c r="H16" i="1" s="1"/>
  <c r="M156" i="1" l="1"/>
  <c r="K156" i="1" s="1"/>
  <c r="L156" i="1" s="1"/>
  <c r="G211" i="1"/>
  <c r="J94" i="1"/>
  <c r="J9" i="1" s="1"/>
  <c r="G188" i="1"/>
  <c r="O139" i="1"/>
  <c r="O12" i="1" s="1"/>
  <c r="M155" i="1"/>
  <c r="K155" i="1" s="1"/>
  <c r="M188" i="1"/>
  <c r="K188" i="1" s="1"/>
  <c r="L188" i="1" s="1"/>
  <c r="M211" i="1"/>
  <c r="K211" i="1" s="1"/>
  <c r="O13" i="1"/>
  <c r="M212" i="1"/>
  <c r="K212" i="1" s="1"/>
  <c r="L212" i="1" s="1"/>
  <c r="O94" i="1"/>
  <c r="O9" i="1" s="1"/>
  <c r="I139" i="1"/>
  <c r="I12" i="1" s="1"/>
  <c r="G155" i="1"/>
  <c r="N118" i="1"/>
  <c r="N11" i="1" s="1"/>
  <c r="P118" i="1"/>
  <c r="P11" i="1" s="1"/>
  <c r="O118" i="1"/>
  <c r="O11" i="1" s="1"/>
  <c r="J118" i="1"/>
  <c r="J11" i="1" s="1"/>
  <c r="H118" i="1"/>
  <c r="H11" i="1" s="1"/>
  <c r="G258" i="1"/>
  <c r="Q258" i="1" s="1"/>
  <c r="G15" i="1"/>
  <c r="L126" i="1"/>
  <c r="G110" i="1"/>
  <c r="G100" i="1"/>
  <c r="P62" i="1"/>
  <c r="P8" i="1" s="1"/>
  <c r="M65" i="1"/>
  <c r="K65" i="1" s="1"/>
  <c r="G65" i="1"/>
  <c r="O64" i="1"/>
  <c r="O62" i="1" s="1"/>
  <c r="O8" i="1" s="1"/>
  <c r="M125" i="1"/>
  <c r="K125" i="1" s="1"/>
  <c r="M104" i="1"/>
  <c r="K104" i="1" s="1"/>
  <c r="M19" i="1"/>
  <c r="M110" i="1"/>
  <c r="K110" i="1" s="1"/>
  <c r="L70" i="1"/>
  <c r="G125" i="1"/>
  <c r="L111" i="1"/>
  <c r="N79" i="1"/>
  <c r="M79" i="1" s="1"/>
  <c r="K79" i="1" s="1"/>
  <c r="M80" i="1"/>
  <c r="K80" i="1" s="1"/>
  <c r="G108" i="1"/>
  <c r="J62" i="1"/>
  <c r="J8" i="1" s="1"/>
  <c r="O108" i="1"/>
  <c r="G105" i="1"/>
  <c r="M47" i="1"/>
  <c r="K47" i="1" s="1"/>
  <c r="H62" i="1"/>
  <c r="H8" i="1" s="1"/>
  <c r="M105" i="1"/>
  <c r="K105" i="1" s="1"/>
  <c r="M82" i="1"/>
  <c r="K82" i="1" s="1"/>
  <c r="H94" i="1"/>
  <c r="H9" i="1" s="1"/>
  <c r="M100" i="1"/>
  <c r="K100" i="1" s="1"/>
  <c r="P94" i="1"/>
  <c r="P9" i="1" s="1"/>
  <c r="N64" i="1"/>
  <c r="G47" i="1"/>
  <c r="N97" i="1"/>
  <c r="G104" i="1"/>
  <c r="I96" i="1"/>
  <c r="G97" i="1"/>
  <c r="G64" i="1"/>
  <c r="L22" i="1"/>
  <c r="L23" i="1"/>
  <c r="L24" i="1"/>
  <c r="L49" i="1"/>
  <c r="L53" i="1"/>
  <c r="L59" i="1"/>
  <c r="L67" i="1"/>
  <c r="L69" i="1"/>
  <c r="L75" i="1"/>
  <c r="L76" i="1"/>
  <c r="L85" i="1"/>
  <c r="L87" i="1"/>
  <c r="L89" i="1"/>
  <c r="L93" i="1"/>
  <c r="L99" i="1"/>
  <c r="L102" i="1"/>
  <c r="L103" i="1"/>
  <c r="L107" i="1"/>
  <c r="L128" i="1"/>
  <c r="L131" i="1"/>
  <c r="L141" i="1"/>
  <c r="L142" i="1"/>
  <c r="L145" i="1"/>
  <c r="L147" i="1"/>
  <c r="L149" i="1"/>
  <c r="L158" i="1"/>
  <c r="L161" i="1"/>
  <c r="L163" i="1"/>
  <c r="L166" i="1"/>
  <c r="L171" i="1"/>
  <c r="L172" i="1"/>
  <c r="L174" i="1"/>
  <c r="L177" i="1"/>
  <c r="L180" i="1"/>
  <c r="L181" i="1"/>
  <c r="L184" i="1"/>
  <c r="L185" i="1"/>
  <c r="L187" i="1"/>
  <c r="L197" i="1"/>
  <c r="L199" i="1"/>
  <c r="L214" i="1"/>
  <c r="L217" i="1"/>
  <c r="L219" i="1"/>
  <c r="L220" i="1"/>
  <c r="L222" i="1"/>
  <c r="L223" i="1"/>
  <c r="L224" i="1"/>
  <c r="L226" i="1"/>
  <c r="L228" i="1"/>
  <c r="L231" i="1"/>
  <c r="L233" i="1"/>
  <c r="L235" i="1"/>
  <c r="L236" i="1"/>
  <c r="L237" i="1"/>
  <c r="L240" i="1"/>
  <c r="L241" i="1"/>
  <c r="L242" i="1"/>
  <c r="L244" i="1"/>
  <c r="L245" i="1"/>
  <c r="L247" i="1"/>
  <c r="L250" i="1"/>
  <c r="L251" i="1"/>
  <c r="L253" i="1"/>
  <c r="L254" i="1"/>
  <c r="L255" i="1"/>
  <c r="L264" i="1"/>
  <c r="L265" i="1"/>
  <c r="L267" i="1"/>
  <c r="L269" i="1"/>
  <c r="Q22" i="1"/>
  <c r="Q23" i="1"/>
  <c r="Q24" i="1"/>
  <c r="Q49" i="1"/>
  <c r="Q53" i="1"/>
  <c r="Q59" i="1"/>
  <c r="Q67" i="1"/>
  <c r="Q69" i="1"/>
  <c r="Q75" i="1"/>
  <c r="Q76" i="1"/>
  <c r="Q85" i="1"/>
  <c r="Q87" i="1"/>
  <c r="Q89" i="1"/>
  <c r="Q93" i="1"/>
  <c r="Q99" i="1"/>
  <c r="Q102" i="1"/>
  <c r="Q103" i="1"/>
  <c r="Q107" i="1"/>
  <c r="Q128" i="1"/>
  <c r="Q131" i="1"/>
  <c r="Q141" i="1"/>
  <c r="Q142" i="1"/>
  <c r="Q145" i="1"/>
  <c r="Q147" i="1"/>
  <c r="Q149" i="1"/>
  <c r="Q158" i="1"/>
  <c r="Q161" i="1"/>
  <c r="Q163" i="1"/>
  <c r="Q166" i="1"/>
  <c r="Q171" i="1"/>
  <c r="Q172" i="1"/>
  <c r="Q174" i="1"/>
  <c r="Q177" i="1"/>
  <c r="Q180" i="1"/>
  <c r="Q181" i="1"/>
  <c r="Q184" i="1"/>
  <c r="Q185" i="1"/>
  <c r="Q187" i="1"/>
  <c r="Q197" i="1"/>
  <c r="Q199" i="1"/>
  <c r="Q214" i="1"/>
  <c r="Q217" i="1"/>
  <c r="Q219" i="1"/>
  <c r="Q220" i="1"/>
  <c r="Q222" i="1"/>
  <c r="Q223" i="1"/>
  <c r="Q224" i="1"/>
  <c r="Q226" i="1"/>
  <c r="Q228" i="1"/>
  <c r="Q231" i="1"/>
  <c r="Q233" i="1"/>
  <c r="Q235" i="1"/>
  <c r="Q236" i="1"/>
  <c r="Q237" i="1"/>
  <c r="Q240" i="1"/>
  <c r="Q241" i="1"/>
  <c r="Q242" i="1"/>
  <c r="Q244" i="1"/>
  <c r="Q245" i="1"/>
  <c r="Q247" i="1"/>
  <c r="Q250" i="1"/>
  <c r="Q251" i="1"/>
  <c r="Q253" i="1"/>
  <c r="Q254" i="1"/>
  <c r="Q255" i="1"/>
  <c r="Q264" i="1"/>
  <c r="Q265" i="1"/>
  <c r="Q267" i="1"/>
  <c r="Q269" i="1"/>
  <c r="P18" i="1"/>
  <c r="P16" i="1" s="1"/>
  <c r="P7" i="1" s="1"/>
  <c r="O18" i="1"/>
  <c r="N18" i="1"/>
  <c r="N16" i="1" s="1"/>
  <c r="N7" i="1" s="1"/>
  <c r="K19" i="1"/>
  <c r="G19" i="1"/>
  <c r="J18" i="1"/>
  <c r="J16" i="1" s="1"/>
  <c r="I18" i="1"/>
  <c r="I16" i="1" s="1"/>
  <c r="Q156" i="1" l="1"/>
  <c r="L211" i="1"/>
  <c r="Q211" i="1"/>
  <c r="M139" i="1"/>
  <c r="K139" i="1" s="1"/>
  <c r="G139" i="1"/>
  <c r="L155" i="1"/>
  <c r="L258" i="1"/>
  <c r="L110" i="1"/>
  <c r="Q155" i="1"/>
  <c r="M118" i="1"/>
  <c r="K118" i="1" s="1"/>
  <c r="Q212" i="1"/>
  <c r="Q188" i="1"/>
  <c r="L65" i="1"/>
  <c r="Q110" i="1"/>
  <c r="L104" i="1"/>
  <c r="Q65" i="1"/>
  <c r="Q19" i="1"/>
  <c r="Q126" i="1"/>
  <c r="Q104" i="1"/>
  <c r="Q70" i="1"/>
  <c r="L100" i="1"/>
  <c r="L125" i="1"/>
  <c r="L47" i="1"/>
  <c r="Q125" i="1"/>
  <c r="Q111" i="1"/>
  <c r="M64" i="1"/>
  <c r="K64" i="1" s="1"/>
  <c r="L64" i="1" s="1"/>
  <c r="N62" i="1"/>
  <c r="G118" i="1"/>
  <c r="I11" i="1"/>
  <c r="M108" i="1"/>
  <c r="O10" i="1"/>
  <c r="L105" i="1"/>
  <c r="Q105" i="1"/>
  <c r="Q100" i="1"/>
  <c r="Q47" i="1"/>
  <c r="G96" i="1"/>
  <c r="I94" i="1"/>
  <c r="N96" i="1"/>
  <c r="M97" i="1"/>
  <c r="M18" i="1"/>
  <c r="K18" i="1" s="1"/>
  <c r="O16" i="1"/>
  <c r="O7" i="1" s="1"/>
  <c r="G18" i="1"/>
  <c r="L19" i="1"/>
  <c r="I91" i="1"/>
  <c r="Q139" i="1" l="1"/>
  <c r="Q118" i="1"/>
  <c r="L139" i="1"/>
  <c r="Q18" i="1"/>
  <c r="Q64" i="1"/>
  <c r="L118" i="1"/>
  <c r="N8" i="1"/>
  <c r="M62" i="1"/>
  <c r="K62" i="1" s="1"/>
  <c r="K108" i="1"/>
  <c r="L108" i="1" s="1"/>
  <c r="Q108" i="1"/>
  <c r="N94" i="1"/>
  <c r="M96" i="1"/>
  <c r="K97" i="1"/>
  <c r="L97" i="1" s="1"/>
  <c r="Q97" i="1"/>
  <c r="I9" i="1"/>
  <c r="G94" i="1"/>
  <c r="I82" i="1"/>
  <c r="G91" i="1"/>
  <c r="L18" i="1"/>
  <c r="D9" i="3"/>
  <c r="K96" i="1" l="1"/>
  <c r="L96" i="1" s="1"/>
  <c r="Q96" i="1"/>
  <c r="N9" i="1"/>
  <c r="M94" i="1"/>
  <c r="L91" i="1"/>
  <c r="Q91" i="1"/>
  <c r="I80" i="1"/>
  <c r="G82" i="1"/>
  <c r="K94" i="1" l="1"/>
  <c r="L94" i="1" s="1"/>
  <c r="Q94" i="1"/>
  <c r="L82" i="1"/>
  <c r="Q82" i="1"/>
  <c r="I79" i="1"/>
  <c r="G80" i="1"/>
  <c r="L80" i="1" l="1"/>
  <c r="Q80" i="1"/>
  <c r="I62" i="1"/>
  <c r="G79" i="1"/>
  <c r="I8" i="1" l="1"/>
  <c r="G62" i="1"/>
  <c r="L79" i="1"/>
  <c r="Q79" i="1"/>
  <c r="G10" i="1"/>
  <c r="L62" i="1" l="1"/>
  <c r="Q62" i="1"/>
  <c r="M14" i="1"/>
  <c r="K14" i="1" l="1"/>
  <c r="L14" i="1" s="1"/>
  <c r="Q14" i="1" l="1"/>
  <c r="M15" i="1" l="1"/>
  <c r="Q15" i="1" l="1"/>
  <c r="K15" i="1"/>
  <c r="L15" i="1" s="1"/>
  <c r="J7" i="1"/>
  <c r="H7" i="1" l="1"/>
  <c r="J5" i="1"/>
  <c r="P5" i="1"/>
  <c r="M8" i="1" l="1"/>
  <c r="G16" i="1"/>
  <c r="I7" i="1"/>
  <c r="M9" i="1"/>
  <c r="K9" i="1" l="1"/>
  <c r="K8" i="1"/>
  <c r="I5" i="1"/>
  <c r="L16" i="1"/>
  <c r="G8" i="1"/>
  <c r="G7" i="1"/>
  <c r="G11" i="1"/>
  <c r="M12" i="1"/>
  <c r="M13" i="1"/>
  <c r="M16" i="1"/>
  <c r="Q16" i="1" s="1"/>
  <c r="Q8" i="1" l="1"/>
  <c r="K13" i="1"/>
  <c r="K12" i="1"/>
  <c r="M11" i="1"/>
  <c r="L8" i="1"/>
  <c r="G12" i="1"/>
  <c r="G9" i="1"/>
  <c r="N5" i="1"/>
  <c r="H5" i="1"/>
  <c r="G5" i="1" l="1"/>
  <c r="Q11" i="1"/>
  <c r="K11" i="1"/>
  <c r="L11" i="1" s="1"/>
  <c r="Q12" i="1"/>
  <c r="L9" i="1"/>
  <c r="Q9" i="1"/>
  <c r="G13" i="1"/>
  <c r="M7" i="1"/>
  <c r="Q13" i="1" l="1"/>
  <c r="Q7" i="1"/>
  <c r="K7" i="1"/>
  <c r="L7" i="1" s="1"/>
  <c r="L13" i="1"/>
  <c r="L12" i="1" l="1"/>
  <c r="M10" i="1" l="1"/>
  <c r="O5" i="1"/>
  <c r="K10" i="1" l="1"/>
  <c r="Q10" i="1"/>
  <c r="M5" i="1"/>
  <c r="Q5" i="1" l="1"/>
  <c r="K5" i="1"/>
  <c r="L5" i="1" s="1"/>
  <c r="L10" i="1"/>
</calcChain>
</file>

<file path=xl/sharedStrings.xml><?xml version="1.0" encoding="utf-8"?>
<sst xmlns="http://schemas.openxmlformats.org/spreadsheetml/2006/main" count="825" uniqueCount="492">
  <si>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</si>
  <si>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</si>
  <si>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</si>
  <si>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</si>
  <si>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</si>
  <si>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</si>
  <si>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</si>
  <si>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</si>
  <si>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</si>
  <si>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</si>
  <si>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</si>
  <si>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</si>
  <si>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</si>
  <si>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</si>
  <si>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</si>
  <si>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</si>
  <si>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</si>
  <si>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</si>
  <si>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</si>
  <si>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</si>
  <si>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</si>
  <si>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</si>
  <si>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</si>
  <si>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</si>
  <si>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</si>
  <si>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Канаша</t>
  </si>
  <si>
    <t>администрация г. Чебоксары</t>
  </si>
  <si>
    <t>Подпрограмма "Устойчивое развитие сельских территорий Чувашской Республики"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</si>
  <si>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</si>
  <si>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</si>
  <si>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</si>
  <si>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</si>
  <si>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</si>
  <si>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</si>
  <si>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</si>
  <si>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</si>
  <si>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</si>
  <si>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</si>
  <si>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 xml:space="preserve">Подпрограмма "Развитие монопрофильных населенных пунктов в Чувашской Республике" </t>
  </si>
  <si>
    <t>Подпрограмма "Автомобильные дороги"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</si>
  <si>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</si>
  <si>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</si>
  <si>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</si>
  <si>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Полномочное представительство Чувашской Республики при Президенте Российской Федерации</t>
  </si>
  <si>
    <t>администрация Цивильского района</t>
  </si>
  <si>
    <t>реконструкция БОУ ДОД "СДЮСШОР № 2" Минспорта Чувашии</t>
  </si>
  <si>
    <t>Государственная программа Чувашской Республики "Управление общественными финансами и государственным долгом Чувашской Республики"</t>
  </si>
  <si>
    <t>администрация Канашского района</t>
  </si>
  <si>
    <t>администрация Моргаушского района</t>
  </si>
  <si>
    <t>строительство автоматизированной системы весового и габаритного контроля транспортных средств на территории Чувашской Республики</t>
  </si>
  <si>
    <t>администрация Ибресинского района</t>
  </si>
  <si>
    <t>сельское хозяйство</t>
  </si>
  <si>
    <t>Государственная программа Чувашской Республики "Развитие жилищного строительства и сферы жилищно-коммунального хозяйства"</t>
  </si>
  <si>
    <t>администрация Мариинско-Посадского района</t>
  </si>
  <si>
    <t>Сроки 
строительства (реконструкции) по контракту</t>
  </si>
  <si>
    <t>Причина невыполнения контрактных обязательств по информации государственных заказчиков</t>
  </si>
  <si>
    <t>СОЦИАЛЬНАЯ ПОЛИТИКА, всего</t>
  </si>
  <si>
    <t>Подпрограмма "Социальная защита населения Чувашской Республики"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</si>
  <si>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</si>
  <si>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</si>
  <si>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</si>
  <si>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ПРОЧИЕ РАСХОДЫ, всего</t>
  </si>
  <si>
    <t>прочие расходы</t>
  </si>
  <si>
    <t>Ц100000000</t>
  </si>
  <si>
    <t>Ц140000000</t>
  </si>
  <si>
    <t>Министерство образования и молодежной политики Чувашской Республики</t>
  </si>
  <si>
    <t>Ц1408R0217</t>
  </si>
  <si>
    <t>Ц1408R0218</t>
  </si>
  <si>
    <t>Ц700000000</t>
  </si>
  <si>
    <t>Ц740000000</t>
  </si>
  <si>
    <t>Ц7403R5203</t>
  </si>
  <si>
    <t xml:space="preserve">реконструкция здания МБОУ "Ибресинская средняя общеобразовательная школа № 1" </t>
  </si>
  <si>
    <t>Ц740317650</t>
  </si>
  <si>
    <t>Ц740316450</t>
  </si>
  <si>
    <t>строительство средней общеобразовательной школы поз. 1.34 в микрорайоне № 1 жилого района "Новый город" г. Чебоксары</t>
  </si>
  <si>
    <t>Ц740317640</t>
  </si>
  <si>
    <t xml:space="preserve">строительство общеобразовательной школы поз. 37 в мкр. 3 района "Садовый" г. Чебоксары </t>
  </si>
  <si>
    <t>Ц7403R0265</t>
  </si>
  <si>
    <t>Государственная программа Чувашской Республики "Развитие культуры и туризма"</t>
  </si>
  <si>
    <t>Ц400000000</t>
  </si>
  <si>
    <t>Ц410000000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</si>
  <si>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</si>
  <si>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Ц411016150</t>
  </si>
  <si>
    <t>Министерство культуры, по делам на­циональностей и архивного дела Чувашской Республики</t>
  </si>
  <si>
    <t>реконструкция здания ГУК "Чувашская государственная филармония в г. Чебоксары", Чувашская Республика</t>
  </si>
  <si>
    <t>Ц4110А0143</t>
  </si>
  <si>
    <t>Ц440000000</t>
  </si>
  <si>
    <t>Ц4403R1106</t>
  </si>
  <si>
    <t>Ц4403R1107</t>
  </si>
  <si>
    <t>Государственная программа Чувашской Рес­публики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</si>
  <si>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Ц900000000</t>
  </si>
  <si>
    <t>Ц990000000</t>
  </si>
  <si>
    <t>развитие сети учреждений культурно-досу­гового типа в сельской местности</t>
  </si>
  <si>
    <t>администрация Аликовского района</t>
  </si>
  <si>
    <t xml:space="preserve">строительство сельского дома культуры по              ул. Кооперативная д. Большие Шиуши </t>
  </si>
  <si>
    <t>Ц990217340</t>
  </si>
  <si>
    <t xml:space="preserve">строительство сельского дома культуры в                   д. Бахтигильдино </t>
  </si>
  <si>
    <t>Ц990217350</t>
  </si>
  <si>
    <t xml:space="preserve">строительство здания сельского дома культуры в с. Малые Кармалы </t>
  </si>
  <si>
    <t>Ц990217360</t>
  </si>
  <si>
    <t xml:space="preserve">строительство культурно-досугового центра с инженерными сетями по ул. Гагарина, д. 25 с. Шихазаны </t>
  </si>
  <si>
    <t>администрация Комсомольского района</t>
  </si>
  <si>
    <t xml:space="preserve">строительство сельского дома культуры в                   д. Починок-Инели </t>
  </si>
  <si>
    <t>Ц990217690</t>
  </si>
  <si>
    <t>Государственная программа Чувашской Республики "Развитие здравоохранения"</t>
  </si>
  <si>
    <t>Ц200000000</t>
  </si>
  <si>
    <t>Подпрограмма "Профилактика заболеваний и формирование здорового образа жизни. Развитие первичной медико-санитар­ной помощи"</t>
  </si>
  <si>
    <t>Ц210000000</t>
  </si>
  <si>
    <t>Ц210116470</t>
  </si>
  <si>
    <t>Ц210116800</t>
  </si>
  <si>
    <t>строительство здания многопрофильной поликлиники БУ "Центральная городская больница" Минздрава Чувашии, г. Чебоксары, просп. Ленина, д. 12</t>
  </si>
  <si>
    <t>Ц210414940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</si>
  <si>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</si>
  <si>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Подпрограмма "Устойчивое развитие сель­ских территорий Чувашской Республики"</t>
  </si>
  <si>
    <t>Ц9902R0183</t>
  </si>
  <si>
    <t>Ц300000000</t>
  </si>
  <si>
    <t>Ц310000000</t>
  </si>
  <si>
    <t>Государственная программа Чувашской Республики "Развитие физической культуры и спорта"</t>
  </si>
  <si>
    <t>Ц500000000</t>
  </si>
  <si>
    <t>Ц510000000</t>
  </si>
  <si>
    <t>Ц510316440</t>
  </si>
  <si>
    <t>реконструкция тренировочной площадки на стадионе АУ Чувашской Республики "Центр спортивной подготовки сборных команд Чувашской Республики имени А. Игнатьева", г. Чебоксары, ул. Чапаева, д. 17</t>
  </si>
  <si>
    <t>Ц51031А542</t>
  </si>
  <si>
    <t>Ц510317380</t>
  </si>
  <si>
    <t>ДОРОЖНОЕ ХОЗЯЙСТВО, всего</t>
  </si>
  <si>
    <t>Государственная программа Чувашской Республики "Развитие жилищного строительства и сферы жилищно-коммуналь­ного хозяйства"</t>
  </si>
  <si>
    <t xml:space="preserve">Подпрограмма "Государственная поддержка строительства жилья в Чувашской Республике" </t>
  </si>
  <si>
    <t xml:space="preserve">реконструкция магистральных дорог районного значения в районе "Новый город" г. Чебоксары. 1 этап строительства. Реконструкция магистральной дороги районного значения № 2 (Марпосадское шоссе) в границах микрорайона № 1 жилого района "Новый город" </t>
  </si>
  <si>
    <t>Ц1408R0219</t>
  </si>
  <si>
    <t>Ц1408R021А</t>
  </si>
  <si>
    <t xml:space="preserve">строительство автомобильной дороги по ул. А. Асламаса в 14 мкр. г. Чебоксары  </t>
  </si>
  <si>
    <t>Ц1408R021В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</si>
  <si>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</si>
  <si>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Ц990216600</t>
  </si>
  <si>
    <t>Ц9902R0189</t>
  </si>
  <si>
    <t xml:space="preserve">Министерство сельского хозяйства Чу­вашской Республики   </t>
  </si>
  <si>
    <t xml:space="preserve">реализация проектов комплексного обустройства площадок под компактную жилищную застройку в сельской местности </t>
  </si>
  <si>
    <t>Ц9902R0187</t>
  </si>
  <si>
    <t>Ч200000000</t>
  </si>
  <si>
    <t>Ч210000000</t>
  </si>
  <si>
    <t>развитие и увеличение пропускной способности сети автомобильных дорог общего пользования регионального (межмуниципального) значения (приложение 3)</t>
  </si>
  <si>
    <t>Ч210114150</t>
  </si>
  <si>
    <t>строительство и реконструкция автомобильных дорог в городских округах (приложение 4)</t>
  </si>
  <si>
    <t>Ч210414220</t>
  </si>
  <si>
    <t>Подпрограмма "Повышение безопасности дорожного движения" государственной программы Чувашской Республики "Разви­тие транспортной системы Чувашской Республики"</t>
  </si>
  <si>
    <t>Ч230000000</t>
  </si>
  <si>
    <t>Ч230117270</t>
  </si>
  <si>
    <t>Ч400000000</t>
  </si>
  <si>
    <t>Подпрограмма "Повышение эффективности бюджетных расходов Чувашской Республики"</t>
  </si>
  <si>
    <t>Ч420000000</t>
  </si>
  <si>
    <t>реализация проектов развития общественной инфраструктуры, основанных на местных инициативах</t>
  </si>
  <si>
    <t>Ч420416570</t>
  </si>
  <si>
    <t>Подпрограмма "Обеспечение населения Чу­вашской Республики качественной питьевой водой"</t>
  </si>
  <si>
    <t>Ц180000000</t>
  </si>
  <si>
    <t xml:space="preserve">II очередь строительства очистных сооружений биологической очистки сточных вод в г. Цивильске </t>
  </si>
  <si>
    <t>Ц180317610</t>
  </si>
  <si>
    <t xml:space="preserve">развитие газификации в сельской местности </t>
  </si>
  <si>
    <t>Ц9902R0185</t>
  </si>
  <si>
    <t xml:space="preserve">строительство объекта газоснабжения комп­лекса индивидуальных жилых домов (15 шт.) по ул. Шоссейная в с. Шибылги </t>
  </si>
  <si>
    <t xml:space="preserve">строительство объекта газоснабжения комп­лекса индивидуальных жилых домов (30 шт.) по ул. Канашская в с. Вутабоси </t>
  </si>
  <si>
    <t>администрация Мариинско-Посадско­го района</t>
  </si>
  <si>
    <t xml:space="preserve">строительство объекта газоснабжения деревни Мертень Аксаринского сельского поселения </t>
  </si>
  <si>
    <t xml:space="preserve">строительство объекта газоснабжения деревни Тузи Аксаринского сельского поселения </t>
  </si>
  <si>
    <t xml:space="preserve">строительство объекта газоснабжения деревни Юрьевка </t>
  </si>
  <si>
    <t xml:space="preserve">строительство объекта газоснабжения по ул. Церковная в д. Старые Урмары </t>
  </si>
  <si>
    <t xml:space="preserve">развитие водоснабжения в сельской местности </t>
  </si>
  <si>
    <t>Ц9902R0186</t>
  </si>
  <si>
    <t xml:space="preserve">строительство объекта водоснабжения деревни Апчары </t>
  </si>
  <si>
    <t xml:space="preserve">строительство объекта системы водоснабжения деревни Итяково </t>
  </si>
  <si>
    <t>строительство группового водовода пгт Ибреси (водопроводная сеть от колодца КП-2 группового водовода и д. Малый Кукшум)</t>
  </si>
  <si>
    <t>Ч100000000</t>
  </si>
  <si>
    <t>Ч190000000</t>
  </si>
  <si>
    <t xml:space="preserve">реконструкция канализационных очистных сооружений </t>
  </si>
  <si>
    <t>Ч1902RА681</t>
  </si>
  <si>
    <t xml:space="preserve">строительство инженерной инфраструктуры индустриального (промышленного) парка в г. Канаше </t>
  </si>
  <si>
    <t>Ч1902RА685</t>
  </si>
  <si>
    <t>СЕЛЬСКОЕ ХОЗЯЙСТВО, всего</t>
  </si>
  <si>
    <t xml:space="preserve">строительство объекта газоснабжения улицы Новая д. Старое Янситово </t>
  </si>
  <si>
    <t xml:space="preserve">строительство объекта водоснабжения улицы Новая д. Старое Янситово </t>
  </si>
  <si>
    <t>строительство объектов инженерной инфраструктуры для индивидуальной жилищной застройки по ул. Мира и ул. Дружбы в д. Урмаево (сети электроснабжения)</t>
  </si>
  <si>
    <t>строительство объектов инженерной инфраструктуры для индивидуальной жилищной застройки по ул. Мира и ул. Дружбы в д. Урма­ево (сети газоснабжения)</t>
  </si>
  <si>
    <t>строительство объектов инженерной инфраструктуры для индивидуальной жилищной застройки по ул. Мира и ул. Дружбы в д. Урмаево (сети водоснабжения)</t>
  </si>
  <si>
    <t xml:space="preserve">Код
целевой 
статьи
</t>
  </si>
  <si>
    <t>строительство объекта "Детский сад в мкр. "Соляное" г. Чебоксары"</t>
  </si>
  <si>
    <t>Государственная программа Чувашской Республики "Развитие образования"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</si>
  <si>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2016–2025 годы (приоритетный проект "Создание современной образовательной среды для школьников")</t>
  </si>
  <si>
    <t>Ц9902R0188, Ц990217370</t>
  </si>
  <si>
    <t>Министерство физической культурыи спорта Чувашской Республики</t>
  </si>
  <si>
    <t xml:space="preserve">строительство объекта газоснабжения пер.Школьный д. Айбечи </t>
  </si>
  <si>
    <t>строительство лечебного корпуса пристроя к существующему главному лечебному корпусу БУ "Республиканская клиническая больница"</t>
  </si>
  <si>
    <t>реконструкция здания стационара БУ ЧР "Городская детская больница № 2" Минздрава Чувашии, г. Чебоксары, ул. Гладкова, д. 15</t>
  </si>
  <si>
    <t>Подпрограмма "Развитие физической культуры и массового спорта"</t>
  </si>
  <si>
    <t xml:space="preserve">строительство автомобильной дороги по ул. Новая в д. Старое Янситово </t>
  </si>
  <si>
    <t xml:space="preserve">Министерство сельского хозяйства Чувашской Республики   </t>
  </si>
  <si>
    <t>СО "Союз проектировщиков Поволжья", 212701351700, г. Чебоксары, пр. Московский, 3,Исполнительный директор - Данилова Марина Германовна</t>
  </si>
  <si>
    <t>ООО "Артифекс", ИНН 2130102215, г. Чебоксары, ул. Афанасьева, 8, Директор - Иванов Александр Петрович</t>
  </si>
  <si>
    <t>ООО "Проектный институт "Суварстройпроект", ИНН 2129041303,  г. Чебоксары, ул. К.Маркса, дом 52б, В.А. Захаров</t>
  </si>
  <si>
    <t>ООО "ПИ "Суварстройпроект", ИНН 2129041303, г. Чебоксары, ул. К.Маркса, д.52б, В.А. Захаров</t>
  </si>
  <si>
    <t>ООО "Агротехпроект", ИНН 2128026013, г. Чебоксары, пр. И.Я. Яковлева, 19а, Ген. Директор - 
Иванов Николай Борисович</t>
  </si>
  <si>
    <t>АО "Институт ИНН  "Дардорпроект", 420088, Республика Татарстан, г. Казань, ул. Академика Губкина, д. 31.</t>
  </si>
  <si>
    <t>ООО "ЭлитСтрой", ИНН 2130067070, г. Новочебоксарск, ул. Промышленная, 61а, офис 3, ,директор Кадеев Рудик Геннадьевич</t>
  </si>
  <si>
    <t>ООО "Автодор", ИНН 2130184458, г.Чебоксары, ул.Калинина, д.105, директор Кузнецов Сергей Николаевич</t>
  </si>
  <si>
    <t>ООО "АБ Классика" (Рожкова Надежда Анатольевна) ИНН 2129046647</t>
  </si>
  <si>
    <t>ООО "Фирма "Старко", ИНН 2129014959, г. Чебоксары, пр. М. Горького, 18Б. Александров А.С.</t>
  </si>
  <si>
    <t>№ Ф.2017.227209 от 27.06.2017 г.</t>
  </si>
  <si>
    <t>август 2018 года</t>
  </si>
  <si>
    <t>ООО "Стройсеть"</t>
  </si>
  <si>
    <t>ООО "Проектно-сметное бюро"</t>
  </si>
  <si>
    <t>ООО "КБ"Проект-Мастер"</t>
  </si>
  <si>
    <t>ООО "Стройпроект-Холдинг", ИНН 2130111298, г. Чебоксары, ул. К. Иванова, д.76/16. Оривалов Д.В.</t>
  </si>
  <si>
    <t>ООО"СК Старатель", г. Чебоксары, Лапсарский проезд, 9Б</t>
  </si>
  <si>
    <t>от 14.12.2017</t>
  </si>
  <si>
    <t>01 июня 2019 года</t>
  </si>
  <si>
    <t>ЗАО "ГИПРОЗДРАВ"</t>
  </si>
  <si>
    <t>2018 год</t>
  </si>
  <si>
    <t>2018-2019 г.г.</t>
  </si>
  <si>
    <t>ОАО "Чувашгражданпроект"</t>
  </si>
  <si>
    <t>ООО "СМУ-115"</t>
  </si>
  <si>
    <t>2017-2020 г.г.</t>
  </si>
  <si>
    <t>Реконструкция здания БУ "Социально-оздоровительный центр граждан пожилого возраста и инвалидов "Вега" Минтруда Чувашии в пос. Киря Алатырского района</t>
  </si>
  <si>
    <t>ООО "Проектный институт "Суварстройпроект", ИНН 2129041303, контракт 27.12.2017</t>
  </si>
  <si>
    <t>ОО НПП "Иженер" ИНН 2127317852,г. Чебоксары, Президентский б-р,д.31 директор Токмолаева Людмила Ивановна</t>
  </si>
  <si>
    <t>ООО "Алза" ,  ИНН 2127311850,  г.Чебоксары, ул. Энгельса, 42а; директор Лаврентьев Сергей Витальевич.</t>
  </si>
  <si>
    <t>Государственный контракт № 20 от 31.12.2013</t>
  </si>
  <si>
    <t>ООО "АБ "Классика" ИНН 2129046647,  г.Чебоксары, ул.Ярмарочная, д.6, пом.3 Директор Рожкова Надежда Арсентьевна</t>
  </si>
  <si>
    <t>ООО "Империя", ИНН 2130067190, г.Чебоксары, ул. Хузангая, д.26, директор Аркадьев Александр Витальевич</t>
  </si>
  <si>
    <t>Государственный контракт № 4 от 01.02.2017</t>
  </si>
  <si>
    <t>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</si>
  <si>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 xml:space="preserve">строительство автомобильной дороги по бульвару Солнечный в микрорайоне "Солнечный" г. Чебоксары  </t>
  </si>
  <si>
    <t>в том числе ПИР</t>
  </si>
  <si>
    <t>ООО "Градопроект", ИНН 2130020178, г. Чебоксары, пр. Мира, д. 88б, помещ.4. Синюкаева Елена Евгеньевна</t>
  </si>
  <si>
    <t>в том числе</t>
  </si>
  <si>
    <t>ООО "Дортехпроект"</t>
  </si>
  <si>
    <t>ЗАО "Институт "Чувашгипроводхоз"</t>
  </si>
  <si>
    <t>ООО "Проектный институт "АККОРтехпроект"</t>
  </si>
  <si>
    <t>ООО "Фирма "Старко"</t>
  </si>
  <si>
    <t>м/к № 15 от 31.07.2017</t>
  </si>
  <si>
    <t>2016-2018</t>
  </si>
  <si>
    <t>м/к № 16 от 03.08.2017</t>
  </si>
  <si>
    <t>ООО "Агротехпроект", ИНН 2128026013, г. Чебоксары, пр. И.Яковлева, д.19, стр. а, Иванов Николай Борисович</t>
  </si>
  <si>
    <t>ООО "Проектный институт "Суварстройпроект", ИНН 2129041303, г. Чебоксары, ул. К. Маркса, д. 52Б, Захаров Владимир Алексеевич</t>
  </si>
  <si>
    <t>строительство объекта "Дошкольное образовательное учреждение поз. 1.28 в микрорайоне № 1 жилого района "Новый город" в г. Чебоксары"</t>
  </si>
  <si>
    <t>строительство средней общеобразовательной школы в микрорайоне "Волжский-3" г. Чебоксары</t>
  </si>
  <si>
    <t>реконструкция здания под начальную школу по ул. Табакова, д.29 "А" в с. Батырево Батыревского района</t>
  </si>
  <si>
    <t>строительство спортивного зала МБОУ "Юнгинская СОШ им. С.М.Михайлова" Моргаушского района</t>
  </si>
  <si>
    <t xml:space="preserve">Ядринская районная администрация
</t>
  </si>
  <si>
    <t xml:space="preserve">строительство начальной школы по ул. Красноармейская, д. 2, г. Ядрин
</t>
  </si>
  <si>
    <t xml:space="preserve">создание комплекса обеспечивающей инфраструктуры туристско-рекреационного кластера "Этническая Чувашия" - транспортная инфраструктура этнокомплекса "Амазония", г. Чебоксары (1 этап 1 очередь)
</t>
  </si>
  <si>
    <t xml:space="preserve">создание комплекса обеспечивающей инфраструктуры туристско-рекреационного кластера "Этническая Чувашия" - транспортная инфраструктура этнокомплекса "Амазония", г. Чебоксары (1 этап 2 очередь)
</t>
  </si>
  <si>
    <t xml:space="preserve">строительство II очереди БУ "Атратский психоневрологический интернат" Минтруда Чувашии (спальный корпус с пищеблоком) в пос. Атрать Алатырского района
</t>
  </si>
  <si>
    <t xml:space="preserve">в том числе </t>
  </si>
  <si>
    <t xml:space="preserve">Государственная программа Чувашской Республики "Развитие жилищного строительства и сферы жилищно-коммунального хозяйства"
</t>
  </si>
  <si>
    <t xml:space="preserve">Подпрограмма "Государственная поддержка строительства жилья в Чувашской Республике"
</t>
  </si>
  <si>
    <t xml:space="preserve">строительство наружных сетей электроснабжения 164 земельных участков, планируемых для предоставления многодетным семьям под индивидуальное жилищное строительство в микрорайоне "Хмелеводческое" в г. Цивильск
</t>
  </si>
  <si>
    <t xml:space="preserve">администрация Порецкого района
</t>
  </si>
  <si>
    <t>I этап строительства водопровода в с. Порецкое Порецкого района</t>
  </si>
  <si>
    <t xml:space="preserve">администрация Чебоксарского района
</t>
  </si>
  <si>
    <t xml:space="preserve">водоснабжение д. Нижний Магазь Чебоксарского района
</t>
  </si>
  <si>
    <t xml:space="preserve">Подпрограмма "Модернизация коммунальной инфраструктуры на территории Чувашской Республики"
</t>
  </si>
  <si>
    <t xml:space="preserve">Министерство строительства, архитектуры и жилищно-коммунального хозяйства Чувашской Республики
</t>
  </si>
  <si>
    <t>Государственная программа Чувашской Республики "Развитие промышленности и инновационная экономика"</t>
  </si>
  <si>
    <t>Ч700000000</t>
  </si>
  <si>
    <t>Подпрограмма "Инновационное развитие промышленности Чувашской Республики"</t>
  </si>
  <si>
    <t>Министерство экономического развития, промышленности и торговли Чувашской Республики</t>
  </si>
  <si>
    <t>содействие развитию промышленного производства и повышение инвестиционной привлекательности региона</t>
  </si>
  <si>
    <t>Ч710616350</t>
  </si>
  <si>
    <t>строительство (реконструкция) объектов капитального строительства инженерной и транспортной инфраструктуры, являющихся неотъемлемой частью инвестиционных проектов</t>
  </si>
  <si>
    <t xml:space="preserve">Подпрограмма "Развитие монопрофильных населенных пунктов в Чувашской Республике"
</t>
  </si>
  <si>
    <t xml:space="preserve">администрация г. Канаша
</t>
  </si>
  <si>
    <t xml:space="preserve">строительство автомобильной дороги ул. Машиностроителей - автодорога "Аниш" в г. Канаш
</t>
  </si>
  <si>
    <t>ООО "СКИМ", ИНН 2130093271, г.Чебоксары, ул.Н.Сверчкова, д.6Б, оф.4, Обрядин Алексей Геннадьевич</t>
  </si>
  <si>
    <t xml:space="preserve">АО ПМК-8, ИНН 2115000346, Чувашская Республика, 
г. Цивильск, 
ул. П.Иванова  д.8, Ижелеев Виталий Николаевич   </t>
  </si>
  <si>
    <t>МК от 07.04.2017</t>
  </si>
  <si>
    <t>декабрь 
2017 г.</t>
  </si>
  <si>
    <t>ООО "Архитектурное бюро "Классика", г. Чебоксары, ул. Ярморочная, д.6, пом. 3 ИНН 2129046647, Рожкова Надежда Арсентьевна</t>
  </si>
  <si>
    <t>АО "Головной проектно-изыскательский институт  "Чувашгражданпроект";ИНН 2130135250;адрес :428000,Чувашская Республика,г.Чебоксары,ул.Энгельса,42а;директор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</si>
  <si>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ООО"ГРАДОСТРОЙ";ИНН 7842503336; адрес:121601,г.Москва,Филевский бульвар,д.39,помещение 1,этаж 1,офис 1,генеральный директор Архипов А.П.</t>
  </si>
  <si>
    <t>№1-02/18 от 02.03.2018 г.</t>
  </si>
  <si>
    <t>02.03.2018 г.-18.12.2018 г.</t>
  </si>
  <si>
    <t>"ПМК"Водоснабжение</t>
  </si>
  <si>
    <t>ООО "ПроектИзыскание+"</t>
  </si>
  <si>
    <t>ОАО "Газпромраспределдение Чебоксары", ИНН 2128049998, г. Чебоксары, пр. И.Яковлева, д. 19а, Мифтахутдинов Кияметдин Садыртдинович</t>
  </si>
  <si>
    <t>ООО "Комфорт-Проект", ИНН 2128026775, г. Чебоксары, Школьный проезд, д. 1, Совин В.В.</t>
  </si>
  <si>
    <t>ЗАО "Институт "Чувашгипроводхоз", ИНН 2128014850, г. Чебоксары, пр. И.Яковлева, д. 19, Алексеев Иван Алексеевич</t>
  </si>
  <si>
    <t>ООО "Строительная компания-Лерон", ИНН 2114003552, п.т.г. Урмары, ул. Калинина, д. 5, Лебедев Дмитрий Валерьевич</t>
  </si>
  <si>
    <t>ООО "Трест - 11" ИНН: 2127323870, г. Чебоксары, пер. Бабушкина, д 2, помещение 3</t>
  </si>
  <si>
    <t>№ 3213017503718000007, м/к от 9 апреля 2018 № 07</t>
  </si>
  <si>
    <t>до 01.06.2019</t>
  </si>
  <si>
    <t>строительство средней общеобразовательной школы в микрорайоне "Южный" г. Цивильск</t>
  </si>
  <si>
    <t>ООО "Проект-Мастер", ИНН: 2128707936, г ЧЕБОКСАРЫ, ул ХУЗАНГАЯ, 14, 307А</t>
  </si>
  <si>
    <t xml:space="preserve">№ 3213003497417000063, № Ф.2017.368936 от 29.08.2017 </t>
  </si>
  <si>
    <t>№ 3213003497417000022, от 6.06.2017 № Ф.2017.204661</t>
  </si>
  <si>
    <t xml:space="preserve">реконструкция Московской набережной г. Чебоксары, 3-й этап </t>
  </si>
  <si>
    <t xml:space="preserve">реконструкция Московской набережной г. Чебоксары, 2-й этап </t>
  </si>
  <si>
    <t xml:space="preserve">2017- до 1.11.2018 </t>
  </si>
  <si>
    <t xml:space="preserve">2017- до 1.07.2018 </t>
  </si>
  <si>
    <t>№ 6 от 26.03.2018, № 3210242062518000005</t>
  </si>
  <si>
    <t>ООО "Арка", ИНН: 2124010478, Г ЧЕБОКСАРЫ, УЛ ГАГАРИНА Ю., 23</t>
  </si>
  <si>
    <t>30 октября 2018 г.</t>
  </si>
  <si>
    <t>Государственная программа Чувашской Республики "Социальная поддержка граждан"</t>
  </si>
  <si>
    <t>ЗАО "Институт "Чувашгипроводхоз", ИНН 2128014850, г. Чебоксары, пр. И.Яковлева, д. 19, Алексеев Иван Алексеевич (№ 3213017503718000005)</t>
  </si>
  <si>
    <t xml:space="preserve">№ 5 от 26.03.2018 (№ 3210600538718000012), </t>
  </si>
  <si>
    <t>№ 4 от 26.03.2018 (№ 3210600538718000011)</t>
  </si>
  <si>
    <t>строительство республиканской кадетской школы в г. Чебоксары Чувашской Республики</t>
  </si>
  <si>
    <t>ООО "Воддорстрой", ИНН 2115003788, Цивильский район, с. Чурачики, ул. Мелиораторов, 17, Федоров Анатолий Николаевич</t>
  </si>
  <si>
    <t>05.06.2017
№ 3212300700017000026</t>
  </si>
  <si>
    <t>до 1.07.2018</t>
  </si>
  <si>
    <t>ООО «ИНТЕРЬЕРРЕМСТРОЙ», ИНН 2130008692, ЧЕБОКСАРЫ, Богдана Хмельницкого ул, 2, Семенов Алексей Анатольевич</t>
  </si>
  <si>
    <t>от 30.10.2017
№ 3211300340817000014</t>
  </si>
  <si>
    <t>ООО «ЕВРОВИД+» ИНН: 2130165832, 428000, Российская Федерация, Чувашская Республика – Чувашия, Чебоксары, Ленина пр-т, 13 офис (квартира) 61</t>
  </si>
  <si>
    <t>№ 3210500392618000002 -  от 15.05.2018 № 0115300004418000019_86768</t>
  </si>
  <si>
    <t>ООО "Булат" ИНН: 2103004730 429360, ЧУВАШИЯ ЧУВАШСКАЯ РЕСПУБЛИКА - 21, Р-Н БАТЫРЕВСКИЙ, С ШЫГЫРДАН, УЛ НАРИМАНА, 12</t>
  </si>
  <si>
    <t>№ 3210500392618000002-  от 15.05.2018   № 0115300004418000019_86768</t>
  </si>
  <si>
    <t>ООО "Проектно-строительная компания "Империя"ИНН: 2130111555, 428022, ЧР, Г ЧЕБОКСАРЫ, ПР АВТОЗАПРАВОЧНЫЙ, 2</t>
  </si>
  <si>
    <t xml:space="preserve">№3211200136618000020 - от 18.05.20180115300034518000031_241147 № </t>
  </si>
  <si>
    <t>ООО "Трест-11" ИНН: 2127323870, Чувашия, г. Чебоксары, пер. Бабушкина, д 2, помещение 3</t>
  </si>
  <si>
    <t xml:space="preserve">№3211900328118000018 - от 07.05.2018 № 0115200001118001003_150820 </t>
  </si>
  <si>
    <t>ООО "БАТЫРЕВСКАЯ МАШИННО-ТЕХНОЛОГИЧЕСКАЯ СТАНЦИЯ", ИНН: 2103904869, 432071, ОБЛ УЛЬЯНОВСКАЯ 73, Г УЛЬЯНОВСК, УЛ ГАГАРИНА, ДОМ 34, КОМНАТА 404</t>
  </si>
  <si>
    <t>№ контракта 3210390318118000006 от 28.04.2018 № 02</t>
  </si>
  <si>
    <t>ООО "Строитель" ИНН: 2123005940, 429310, Чувашия, Канашский р-н, село Шихазаны, улица СХТ, дом 27 офис (квартира) 1</t>
  </si>
  <si>
    <t>окончание выполнения работ до 01 сентября 2019 года</t>
  </si>
  <si>
    <t xml:space="preserve">№3210600656718000004 № 1 от 27.04.2018 </t>
  </si>
  <si>
    <t>ООО "Строительная Компания "Шыгырданы"ИНН: 2130149703, 428022, ЧУВАШИЯ ЧУВАШСКАЯ РЕСПУБЛИКА - 21, Г ЧЕБОКСАРЫ, УЛ ДЕКАБРИСТОВ, ДОМ 33А, ОФИС 305</t>
  </si>
  <si>
    <t>до 01 ноября 2018 года</t>
  </si>
  <si>
    <t>№3210800667518000003  от 19.04.2018 № 5</t>
  </si>
  <si>
    <t>ООО "СК-ЛЕРОН" ИНН: 2114003552, 429400, ЧУВАШИЯ ЧУВАШСКАЯ РЕСПУБЛИКА - 21, Р-Н УРМАРСКИЙ, ПГТ УРМАРЫ, УЛ КАЛИНИНА, ДОМ 5</t>
  </si>
  <si>
    <t>07 декабря  2018г.</t>
  </si>
  <si>
    <t xml:space="preserve">№3211100734018000004 от 28.04.2018 </t>
  </si>
  <si>
    <t>№ 3211100734018000003 от от 28.04.2018</t>
  </si>
  <si>
    <t>7 декабря  2018г.</t>
  </si>
  <si>
    <t>ООО "СК-ЛЕРОН" ИНН: 2114003552, 429400, ЧУВАШИЯ ЧУВАШСКАЯ РЕСПУБЛИКА - 21, Р-Н УРМАРСКИЙ, ПГТ УРМАРЫ, УЛ КАЛИНИНА, ДОМ 6</t>
  </si>
  <si>
    <t xml:space="preserve">АО "ТУС" ИНН: 2129005369, 428034, ЧУВАШИЯ ЧУВАШСКАЯ РЕСПУБЛИКА - 21, Г ЧЕБОКСАРЫ, УЛ МИЧМАНА ПАВЛОВА, 39, 7
</t>
  </si>
  <si>
    <t>№ контракта 3213003497418000027 № Ф.2018.133350 от 12.04.2018</t>
  </si>
  <si>
    <t>до 31.12.2018 года</t>
  </si>
  <si>
    <t>ООО "Стройка-21" ИНН: 2130072803 428009, ЧУВАШИЯ ЧУВАШСКАЯ РЕСПУБЛИКА - 21, Г ЧЕБОКСАРЫ, УЛ АЛЕКСЕЯ ТАЛВИРА, 28, 3</t>
  </si>
  <si>
    <t>№3211490263018000002 № 2 от 23.05.2018</t>
  </si>
  <si>
    <t>заключен контракт 23.05.2018</t>
  </si>
  <si>
    <t xml:space="preserve"> ООО "Строймонтаж"</t>
  </si>
  <si>
    <t>ООО "СК - Лерон" ИНН: 2114003552, 429400, ЧУВАШИЯ ЧУВАШСКАЯ РЕСПУБЛИКА - 21, Р-Н УРМАРСКИЙ, ПГТ УРМАРЫ, УЛ КАЛИНИНА, ДОМ 5, 7-8352-755590 , sk-leron@mail.ru</t>
  </si>
  <si>
    <t xml:space="preserve">№ 0115300023818000034 от 28.05.2018 </t>
  </si>
  <si>
    <t>ООО "СК "Стройсфера" - 428037, Чувашия ЧУВАШСКАЯ РЕСПУБЛИКА - 21, г ЧЕБОКСАРЫ, пр ДОРОЖНЫЙ, ДОМ 4</t>
  </si>
  <si>
    <t>Глава крестьянского (фермерского) хозяйства Макаров Алексей Николаевич ИНН: 210600002717, 429301, ЧУВАШИЯ ЧУВАШСКАЯ РЕСПУБЛИКА - 21, Р-Н Р-Н, С УХМАНЫ, ПЕР ГАГАРИНА, 7</t>
  </si>
  <si>
    <t xml:space="preserve">№3211400177018000015  № 9 от 22.05.2018 </t>
  </si>
  <si>
    <t>заключен контракт 22.05.2018</t>
  </si>
  <si>
    <t>По информации администрации Урмарского района после корректировки сметная документация представлена в АУ ЧР "Центр экспертизы и ценообразования в строительстве ЧР" Минстроя Чувашии. Даный объект будет включен в план закупок после получения положительного заключения государственной экспертизы достоверности сметной стоимости</t>
  </si>
  <si>
    <t>ООО "Строительная компания СВЕТ" ИНН: 2130171258 428000, Российская Федерация, Чувашская республика, Чебоксары, Мясокомбинатский проезд, дом 2 "А", помещение 3</t>
  </si>
  <si>
    <t xml:space="preserve">№ 3210800668218000007-  № 13 от 16.05.2018 </t>
  </si>
  <si>
    <t>контракт заключен 16.05.2018</t>
  </si>
  <si>
    <t>ЗАО «Стройсервис» ИНН: 2108002007, 429140, Российская Федерация, Чувашская Республика, Комсомольский р-н, с Комсомольское, переулок Промышленный, 2, 7-905-3448570 , stroiservis_kom@mail.ru</t>
  </si>
  <si>
    <t>до 01.08.2018 г.</t>
  </si>
  <si>
    <t xml:space="preserve">№ 3210800668218000006 от 04.05.2018 № 11 </t>
  </si>
  <si>
    <t>контракт заключен 4.05.2018</t>
  </si>
  <si>
    <t>АУ "Центр экспертизы и ценообразования в строительстве Чувашской Республики" Минстроя Чувашии по данному объекту выдано отрицательное заключение государственной экспертиы на проектную документацию (проектная документация - ООО "Проектный институт "Суварстройпроект"). 
Замечания в ПСД устранены и направлены на повторную экспертизу. Объект будет включен в план закупок после получения положительного заключения.</t>
  </si>
  <si>
    <t>ООО "СтройКрафт"</t>
  </si>
  <si>
    <t>проектирование и строительство (реконст­рукция) автомобильных дорог общего поль­зования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бли­жайшим общественно значимым объектам сельских населенных пунктов, а также к объектам производства и переработки сельскохозяйственной продукции (приложение 2, 5)</t>
  </si>
  <si>
    <t>Подпрограмма "Государственная поддержка развития образования"</t>
  </si>
  <si>
    <t>Строительство очистных сооружений хозяйственно-бытовых стоков КС(К) ОУ "Саланчикская специальная (коррекционная) общеобразовательная школа-интернат" Минобразования Чувашии в п. Саланчик Шумерлинского района</t>
  </si>
  <si>
    <t>строительство объекта "Детский сад в с. Урмаево Комсомольского района Чувашской Республики"</t>
  </si>
  <si>
    <t>строительство объекта "Детский сад в д. Большие Катраси Чебоксарского района"</t>
  </si>
  <si>
    <t>администрация г. Канаш</t>
  </si>
  <si>
    <t>строительство объекта "Детский сад, расположенный в г. Канаш Чувашской Республики в мкр. Восточный"</t>
  </si>
  <si>
    <t>строительство объекта "Дошкольное образовательное учреждение поз. 23 в микрорайоне 5 района ул. Б.Хмельницкого в г. Чебоксары"</t>
  </si>
  <si>
    <t>строительство объекта "Дошкольное образовательное учреждение поз. 5 в микрорайоне N 1 жилого района "Новый город" г. Чебоксары (вариант 2)"</t>
  </si>
  <si>
    <t>строительство объекта "Дошкольное образовательное учреждение поз. 6 в микрорайоне, ограниченном улицами Эгерский бульвар, Л.Комсомола, Машиностроительный проезд, речка Малая Кувшинка, г. Чебоксары"</t>
  </si>
  <si>
    <t>строительство объекта "Дошкольное образовательное учреждение поз. 38 в микрорайоне 3 района ул. Б.Хмельницкого г. Чебоксары"</t>
  </si>
  <si>
    <t>строительство объекта "Дошкольное образовательное учреждение поз. 30 в микрорайоне "Университетский-2" г. Чебоксары (II очередь)"</t>
  </si>
  <si>
    <t>строительство объекта "Дошкольное образовательное учреждение в пос. Сосновка г. Чебоксары"</t>
  </si>
  <si>
    <t>строительство объекта "Дошкольное образовательное учреждение в микрорайоне N 2 жилого района "Новый город" г. Чебоксары"</t>
  </si>
  <si>
    <t>строительство объекта "Дошкольное образовательное учреждение с ясельными группами поз. 23 в микрорайоне "Солнечный" (2 этап) г. Чебоксары"</t>
  </si>
  <si>
    <t xml:space="preserve">Создание комплекса обеспечивающей инфраструктуры туристско-рекреационного кластера "Этническая Чувашия" в Чувашской Республике, в том числе систем электроснабжения, газоснабжения, водоснабжения, водоотведения, транспортной инфраструктуры, канализации и очистных сооружений
</t>
  </si>
  <si>
    <t>до конца 2018 года</t>
  </si>
  <si>
    <t>ООО "ЭлитСтрой" и ООО "Автодор", ООО "Стройка-21)</t>
  </si>
  <si>
    <t>Подпрограмма "Энергосбережение в Чувашской Республике"</t>
  </si>
  <si>
    <t>реконструкция футбольного поля при БУ "СШ по футболу" Минспорта Чувашии</t>
  </si>
  <si>
    <t>администрация Порецкого района</t>
  </si>
  <si>
    <t>строительство стадиона-площадки, с. Порецкое, пер. Школьный</t>
  </si>
  <si>
    <t>строительство водопроводных сетей и водопроводного узла для обеспечения территории, примыкающей к северной стороне жилой застройки по ул. Придорожная г. Мариинский Посад</t>
  </si>
  <si>
    <t xml:space="preserve">администрация Цивильского района
</t>
  </si>
  <si>
    <t>строительство газовой автоматизированной блочно-модульной котельной в г. Шумерле по адресу: пер. Школьный на земельном участке с кадастровым номером 21:05:010117:523</t>
  </si>
  <si>
    <t>строительство газовой автоматизированной блочно-модульной котельной в г. Шумерле по адресу: ул. Карла Маркса на земельном участке с кадастровым номером 21:05:010239:1260</t>
  </si>
  <si>
    <t>строительство газовой автоматизированной блочно-модульной котельной в г. Шумерле по адресу: ул. Чайковского на земельном участке с кадастровым номером 21:05:010257:793</t>
  </si>
  <si>
    <t>строительство газовой автоматизированной блочно-модульной котельной в г. Козловке по адресу: ул. Калинина на земельном участке с кадастровым номером 21:12:123206:221</t>
  </si>
  <si>
    <t>строительство газовой автоматизированной блочно-модульной котельной в г. Козловке по адресу: ул. Лобачевского на земельном участке с кадастровым номером 21:12:121204:631</t>
  </si>
  <si>
    <t>Государственная программа Чувашской Республики "Экономическое развитие Чувашской Республики"</t>
  </si>
  <si>
    <t>Подпрограмма "Развитие культуры в Чувашской Республике" государственной программы Чувашской Республики "Развитие культуры и туризма"</t>
  </si>
  <si>
    <t>корректировка проектной и рабочей документации на ремонтно-реставрационные работы и приспособление под современное использование административного здания "Дом Правительства" (объект культурного наследия (памятник истории и культуры федерального значения "Здание Дома Советов"), расположенного по адресу: Чувашская Республика, г. Чебоксары, пл. Республики, д. 1</t>
  </si>
  <si>
    <t>строительство инженерной и транспортной инфраструктуры тепличного комплекса "Новочебоксарский"</t>
  </si>
  <si>
    <t>реконструкция уникальных искусственных дорожных сооружений, находящихся в предаварийном или аварийном состоянии</t>
  </si>
  <si>
    <t xml:space="preserve">Государственная программа Чувашской Республики "Экономическое развитие Чувашской Республики"
</t>
  </si>
  <si>
    <t>ОАО "Проектно-сметное бюро" - г.Чебоксары, пер.Бабушкина, д.8.  ИНН 2130066670. Ген.директор - В.П. Михайлов</t>
  </si>
  <si>
    <t>АО "Чувашгражданпроект"</t>
  </si>
  <si>
    <t>ООО «Строительно-промышленная компания «Возрождение»</t>
  </si>
  <si>
    <t>25 декабря 2020 года</t>
  </si>
  <si>
    <t>ООО "Энергосервис", ИНН: 7321001792, 433310, Российская Федерация, Ульяновская область, Ульяновский р-н, РАБОЧИЙ ПОСЕЛОК ИШЕЕВКА, УЛИЦА ТЕКСТИЛЬЩИКОВ, ДОМ 51М офис (квартира) КВАРТИРА 59, 7-83539-51800 , kom_energoservis@mail.ru</t>
  </si>
  <si>
    <t xml:space="preserve">№ контракта 3210500428518000004 ,  № 20 от 18.06.2018 </t>
  </si>
  <si>
    <t>ООО "Проектный институт "СУВАРСТРОЙПРОЕКТ"</t>
  </si>
  <si>
    <t>ООО "Арка", ООО "ЮМАН", ООО "Стройэнергосервис" и другие</t>
  </si>
  <si>
    <t>строительство модульных фельдшерско-акушерских пунктов в рамках реализации дополнительных мер по совершенствованию оказания первичной медико-санитарной помощи сельскому населению в Чувашской Республике</t>
  </si>
  <si>
    <t>25 контрактов</t>
  </si>
  <si>
    <t>ЗАО "Институт "Чувашгипроводхоз", ООО "Инжстройпроект", ООО "Газсервис"</t>
  </si>
  <si>
    <t>№ 3211500256918000018  № 380-18/028 от 20.06.2018</t>
  </si>
  <si>
    <t>ООО "ВолгаРемСтрой"  ИНН: 2130147294 , 428000, Российская Федерация, Чувашская республика, г.Чебоксары, Мясокомбинатский пр-д, дом 2а офис (квартира) помещение 1, 7-8352-308030 , sovetnik21@inbox.ru</t>
  </si>
  <si>
    <t>ООО "СК-ЛЕРОН" ИНН: 2114003552, 429400, ЧУВАШИЯ ЧУВАШСКАЯ РЕСПУБЛИКА - 21, Р-Н УРМАРСКИЙ, ПГТ УРМАРЫ, УЛ КАЛИНИНА, ДОМ 5, 7-8352-755590 , sk-leron@mail.ru</t>
  </si>
  <si>
    <t xml:space="preserve">№ 3211400177018000019 , № 21 от 09.07.2018 </t>
  </si>
  <si>
    <t>№ 3211238944518000006 , № 0115300034518000041_118585 от 08.06.2018</t>
  </si>
  <si>
    <t>ООО "СТРОИТЕЛЬ" ИНН: 2123005940, 429310, ЧУВАШИЯ ЧУВАШСКАЯ РЕСПУБЛИКА - 21, Р-Н КАНАШСКИЙ, С ШИХАЗАНЫ, УЛ СХТ, ДОМ 27, ОФИС 1  7-83533-27631 , stroitelkanash@yandex.ru</t>
  </si>
  <si>
    <t>№ 3210500417218000006 № 28 от 17.07.2018</t>
  </si>
  <si>
    <t>ООО "СТРОИТЕЛЬНАЯ КОМПАНИЯ "СТРОЙСФЕРА" ИНН: 2124030322 , 428037, ЧУВАШИЯ ЧУВАШСКАЯ РЕСПУБЛИКА - 21, Г ЧЕБОКСАРЫ, ПР ДОРОЖНЫЙ, ДОМ 4 7-8352-283069 , stroysfera21@mail.ru</t>
  </si>
  <si>
    <t xml:space="preserve"> № 1015500000418000001/12 от 05.07.2018 и  № 1015500000418000002/13</t>
  </si>
  <si>
    <t>ООО «ГрадоПроект»</t>
  </si>
  <si>
    <t>№ 3213017503718000016, № 12 от 29.07.2018</t>
  </si>
  <si>
    <t>ООО «Стройиндустрия», 428030, ЧУВАШИЯ , Г ЧЕБОКСАРЫ, УЛ НОВОГОРОДСКАЯ, ДОМ 19, ПОМЕЩЕНИЕ 1</t>
  </si>
  <si>
    <t>ООО "Элитстрой"</t>
  </si>
  <si>
    <t>№ 3211100732618000005, № 0115300023818000053 от 02.08.2018</t>
  </si>
  <si>
    <t>ООО "ПМК "Водоснабжения", 428903, ЧУВАШИЯ ЧУВАШСКАЯ РЕСПУБЛИКА - 21, Г ЧЕБОКСАРЫ, ПР КЕРАМЗИТОВЫЙ, 11</t>
  </si>
  <si>
    <t>По 5 объектам ведутся строительные работы, ввод в эксплуатацию планируется до 1.12.2018.
По объекту "Строительство объектов инженерной инфраструктуры для индивидуальной жилищной застройки по ул. Мира и ул. Дружбы в д. Урмаево Комсомольского района (сети водоснабжения)" подписание контракта, в связи с жалобой, перенесено на 16.10.2018. Срок начала работ - октябрь 2018 г.</t>
  </si>
  <si>
    <t>По 23 ФАПам - объекты сданы. По остальным двум - на стадии завершения оформления документов</t>
  </si>
  <si>
    <t>от 6.09.2018</t>
  </si>
  <si>
    <t>заключен контракт от 26.03.2018, ведутся строительные работы</t>
  </si>
  <si>
    <t>контракт заключен 28.04.2018, ведутся строительные работы</t>
  </si>
  <si>
    <t>контракт заключен 18.06.2018, ведутся строительные работы</t>
  </si>
  <si>
    <t>контракт заключен 27.04.2018, ведутся строительные работы</t>
  </si>
  <si>
    <t>контракт заключен 19.04.2018, ведутся строительные работы</t>
  </si>
  <si>
    <t>ООО "СОЮЗСТРОЙИНВЕСТ", 428032, ЧУВАШИЯ ЧУВАШСКАЯ РЕСПУБЛИКА - 21, Г ЧЕБОКСАРЫ, УЛ ЯРОСЛАВСКАЯ, 39</t>
  </si>
  <si>
    <t>23.08.2018№ 44-1-ЭА, реестр. №2210100217418000003_</t>
  </si>
  <si>
    <t>до 25.11.2019</t>
  </si>
  <si>
    <t>строительство регионального центра по хоккею при бюджетном образовательном учреждении Чувашской Республики "Чувашский кадетский корпус Приволжского федерального округа им. Героя Советского Союза А.В. Кочетова"</t>
  </si>
  <si>
    <t xml:space="preserve">объектов - 18, работа ведется
</t>
  </si>
  <si>
    <t>объектов - 20, работа ведется</t>
  </si>
  <si>
    <t>контракт заключен 30.05.2018. На стадии завершения</t>
  </si>
  <si>
    <t>заключен контракт 28.04.2018,  На стадии завершения</t>
  </si>
  <si>
    <t>контракт заключен 26.03.2018,  завершено</t>
  </si>
  <si>
    <t>заключен контракт 28.04.2018, строительные работы ведутся</t>
  </si>
  <si>
    <t>Контракт заключен 28.05.2018,  На стадии завершения</t>
  </si>
  <si>
    <t>Контракт заключен 9.07.2018 г. На стадии завершения</t>
  </si>
  <si>
    <t>Аукцион состоялся 28.05.2018 ,
победитель - ООО «СК - Лерон», контракт заключен 8.06.2018 На стадии завершения</t>
  </si>
  <si>
    <t xml:space="preserve">контракт заключен, строительные работы ведутся, по состоянию на 4.10.2018 около 50% выполненных работ </t>
  </si>
  <si>
    <t xml:space="preserve">ООО "Строитель". Контракт заключен 17.07.2018, строительные работы ведутся, по состоянию на 4.10.2018 около 50% выполненных работ </t>
  </si>
  <si>
    <t>строительство блочно-модульной котельной на природном газе для АУ Чувашской Республики "ФОЦ "Росинка" Минспорта Чувашии (ПИР)</t>
  </si>
  <si>
    <t>ООО "Союзстройинвест"  
ИНН: 2130083717, 428032, Чувашия ЧУВАШСКАЯ РЕСПУБЛИКА - 21, г ЧЕБОКСАРЫ, ул ЯРОСЛАВСКАЯ, 39</t>
  </si>
  <si>
    <t xml:space="preserve">№ 37 от 12.09.2018
№ 3212300700018000056 </t>
  </si>
  <si>
    <t>АО "Строительный трест № 3", 428003, Российская Федерация, Чувашская республика, г. Чебоксары, Ярославская, 76</t>
  </si>
  <si>
    <t>ПИ "Суварстройпроект", ИНН 2129041303, г. Чебоксары, ул. К.Маркса, д.52б, В.А. Захаров</t>
  </si>
  <si>
    <t>№ 22 от 01.10.2018, 
№ 3213017503718000025</t>
  </si>
  <si>
    <t xml:space="preserve">Производственный кооператив"МЕДВЕДЕВСКАЯ ПМК", ИНН: 1207000062, 425200, РЕСП МАРИЙ ЭЛ 12, Р-Н МЕДВЕДЕВСКИЙ, ПГТ МЕДВЕДЕВО, УЛ ГАГАРИНА, 2, А, </t>
  </si>
  <si>
    <t>ООО «Чувашстройпроект»,428000, Чувашская Республика, г. Чебоксары, ул. Калинина, д. 107, электронная почта: chspr@gc-kontur.ru, ИНН 2130182281, ООО «Центр комплексных изысканий»,  заявитель -ООО "СУОР", 428000, Чувашская Республика, г. Чебоксары, ул. Калинина, д. 107, электронная почта: dsk@suor.ru, ИНН 2127311917</t>
  </si>
  <si>
    <t>Контракт: № 19 от 23.08.2018, 
№ 3213017503718000019</t>
  </si>
  <si>
    <t>ОАО Проектный институт «Чувашгражданпроект»</t>
  </si>
  <si>
    <t>№ 23 от 08.10.2018, № 3213017503718000026</t>
  </si>
  <si>
    <t>ООО "СОЮЗСТРОЙИНВЕСТ", ИНН: 2130083717, 428032, ЧУВАШИЯ ЧУВАШСКАЯ РЕСПУБЛИКА - 21, Г ЧЕБОКСАРЫ, УЛ ЯРОСЛАВСКАЯ, 39</t>
  </si>
  <si>
    <t>№ 18 от 24.08.2018,
№ 3213017503718000020</t>
  </si>
  <si>
    <t>ООО "СТРОЙИНДУСТРИЯ", 428030, ЧУВАШИЯ , Г ЧЕБОКСАРЫ, УЛ НОВОГОРОДСКАЯ, ДОМ 19, ПОМЕЩЕНИЕ 1, ИНН: 2130136415</t>
  </si>
  <si>
    <t>№ 20 от 17.09.2018,
№ 3213017503718000023</t>
  </si>
  <si>
    <t>ООО "СТРОЙ ГРАД", ИНН: 1215080449, 425200, РЕСП МАРИЙ ЭЛ 12, Р-Н МЕДВЕДЕВСКИЙ, ПГТ МЕДВЕДЕВО, УЛ ЧЕХОВА, ДОМ 17, КОРПУС А, ОФИС 1</t>
  </si>
  <si>
    <t>ООО "СТРОИТЕЛЬНОЕ УПРАВЛЕНИЕ-20", 
ИНН: 2128042167, 428020, ЧУВАШИЯ ЧУВАШСКАЯ РЕСПУБЛИКА - 21, Г ЧЕБОКСАРЫ, УЛ ПЕТРОВА, ДОМ 6, ПОМЕЩЕНИЕ 1, ОФИС 5</t>
  </si>
  <si>
    <t>ООО "СК "Флагман", г. Чебоксары, Базовый проезд, д.22</t>
  </si>
  <si>
    <t>№ 14 от 08.08.2018, № 3213017503718000017</t>
  </si>
  <si>
    <t>Государственная программа Чувашской Республики "Развитие транспортной системы Чувашской Республики"</t>
  </si>
  <si>
    <t xml:space="preserve">ООО "Булат", ИНН: 2103004730, Чувашия, с. Шыгырдан, Наримана ул, 12 , почт. Инд. 429360, </t>
  </si>
  <si>
    <t>№ 3210800133118000022, от 15.10.2018 № 145</t>
  </si>
  <si>
    <t>ВСЕГО</t>
  </si>
  <si>
    <t xml:space="preserve">строительство сельского дома культуры по ул. Кооперативная д. Большие Шиуши </t>
  </si>
  <si>
    <t xml:space="preserve">строительство сельского дома культуры в д. Бахтигильдино </t>
  </si>
  <si>
    <t xml:space="preserve">строительство сельского дома культуры в д. Починок-Инели </t>
  </si>
  <si>
    <t>Приобретение здания, расположенного по адресу: Чувашская Республика, пос. Кугеси, ул. Советская, д.23</t>
  </si>
  <si>
    <t>строительство объекта "Дошкольное образовательное учреждение по адресу: Чувашская Республика, Цивильский район, г. Цивильск, ул. Маяковского, 39"</t>
  </si>
  <si>
    <t>строительство объекта "Детский сад (поз. 27) в IX микрорайоне Западного жилого района г. Новочебоксарск</t>
  </si>
  <si>
    <t>Дошкольное образовательное учреждение в г. Чебоксары</t>
  </si>
  <si>
    <t>реконструкция тренировочного (разминочного) сектора для метания молота, копья, диска и площадки для стрельбы из лука с навесом на разминочном поле стадиона "Олимпийский" АУ Чувашской Республики "Центр спортивной подготовки сборных команд Чувашской Республики имени А.Игнатьева", г. Чебоксары, ул. Чапаева, д. 17</t>
  </si>
  <si>
    <t>Строительство транспортной инфраструктуры этноэкологического комплекса "Ясна" Чебоксарского района</t>
  </si>
  <si>
    <t>ООО "ЧЕСТРОЙ", ИНН: 2127026081.ЧУВАШИЯ ЧУВАШСКАЯ РЕСПУБЛИКА - 21, Г ЧЕБОКСАРЫ, УЛ К.МАРКСА, 58</t>
  </si>
  <si>
    <t>№3213017503718000027 от 15.10.2018</t>
  </si>
  <si>
    <t>ООО "СК "Старатель", ИНН: 2129046654</t>
  </si>
  <si>
    <t>№3213017503718000034 от 4.12.2018</t>
  </si>
  <si>
    <t> 01.09.2019</t>
  </si>
  <si>
    <t>№3213017503718000030,  № 27 от 12.11.2018</t>
  </si>
  <si>
    <t>ООО "ЧЕСТРОЙ", ИНН: 2127026081, 428000, ЧУВАШИЯ ЧУВАШСКАЯ РЕСПУБЛИКА - 21, Г ЧЕБОКСАРЫ, УЛ К.МАРКСА, 58</t>
  </si>
  <si>
    <t xml:space="preserve"> ООО "Первая проектная компания" г. Саранск</t>
  </si>
  <si>
    <t>ПАО "ДОРИСС"</t>
  </si>
  <si>
    <t>№3213017503718000032 от 14.11.2018 № 28</t>
  </si>
  <si>
    <t>ООО "Стройкомсервис", ИНН: 7723473570,  г. Москва, Волгоградский проспект, д. 32 корпус 4, офис 16</t>
  </si>
  <si>
    <t xml:space="preserve">№3211100717118000024 от 19.11.2018 </t>
  </si>
  <si>
    <t>№2212801610318000002 от 27.10.2018</t>
  </si>
  <si>
    <t>ООО "ВИНКАЙТ", ИНН: 7701312265,  424000, РЕСП МАРИЙ ЭЛ 12, Г ЙОШКАР-ОЛА, УЛ ПАЛАНТАЯ, ДОМ 114Б, ЭТАЖ 1, ОФИС 1</t>
  </si>
  <si>
    <t>ООО "Мегапрофпроект"</t>
  </si>
  <si>
    <t>ООО "Лидер"</t>
  </si>
  <si>
    <t>ООО "Чувашстройпроект"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</si>
  <si>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январь-декабрь 2018 года</t>
  </si>
  <si>
    <t xml:space="preserve"> </t>
  </si>
  <si>
    <t>ООО "Стройиндустрия", ИНН: 2130136415, 28022, Российская Федерация, Чувашская республика, Чебоксары, Машиностроителей проезд, д.1, кор.1</t>
  </si>
  <si>
    <t>ООО "Монополия", ИНН 2130157542, 428000, Российская Федерация, Чувашская республика, Чебоксары г, 50 лет Октября ул, 12 офис (квартира) помещение 3</t>
  </si>
  <si>
    <t>9.10.2018 № 767, № 2212805435618000039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</si>
</sst>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10"/>
      <name val="Helv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64" fontId="2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30">
    <xf numFmtId="0" fontId="0" fillId="0" borderId="0" xfId="0"/>
    <xf numFmtId="0" fontId="0" fillId="24" borderId="0" xfId="0" applyFill="1"/>
    <xf numFmtId="0" fontId="0" fillId="25" borderId="0" xfId="0" applyFill="1"/>
    <xf numFmtId="0" fontId="27" fillId="27" borderId="10" xfId="1" applyFont="1" applyFill="1" applyBorder="1" applyAlignment="1">
      <alignment vertical="top" wrapText="1"/>
    </xf>
    <xf numFmtId="0" fontId="29" fillId="27" borderId="0" xfId="0" applyFont="1" applyFill="1"/>
    <xf numFmtId="0" fontId="6" fillId="26" borderId="10" xfId="1" applyFont="1" applyFill="1" applyBorder="1" applyAlignment="1">
      <alignment vertical="top" wrapText="1"/>
    </xf>
    <xf numFmtId="0" fontId="30" fillId="26" borderId="0" xfId="0" applyFont="1" applyFill="1"/>
    <xf numFmtId="166" fontId="4" fillId="0" borderId="10" xfId="1" applyNumberFormat="1" applyFont="1" applyFill="1" applyBorder="1" applyAlignment="1">
      <alignment horizontal="right" vertical="top" wrapText="1"/>
    </xf>
    <xf numFmtId="4" fontId="34" fillId="0" borderId="0" xfId="0" applyNumberFormat="1" applyFont="1"/>
    <xf numFmtId="4" fontId="0" fillId="0" borderId="0" xfId="0" applyNumberFormat="1"/>
    <xf numFmtId="0" fontId="36" fillId="27" borderId="10" xfId="1" applyFont="1" applyFill="1" applyBorder="1" applyAlignment="1">
      <alignment vertical="top" wrapText="1"/>
    </xf>
    <xf numFmtId="0" fontId="38" fillId="26" borderId="10" xfId="1" applyFont="1" applyFill="1" applyBorder="1" applyAlignment="1">
      <alignment vertical="top" wrapText="1"/>
    </xf>
    <xf numFmtId="0" fontId="32" fillId="25" borderId="0" xfId="0" applyFont="1" applyFill="1"/>
    <xf numFmtId="0" fontId="30" fillId="24" borderId="0" xfId="0" applyFont="1" applyFill="1"/>
    <xf numFmtId="0" fontId="4" fillId="24" borderId="10" xfId="1" applyFont="1" applyFill="1" applyBorder="1" applyAlignment="1">
      <alignment horizontal="center" vertical="top" wrapText="1"/>
    </xf>
    <xf numFmtId="0" fontId="33" fillId="24" borderId="10" xfId="0" applyFont="1" applyFill="1" applyBorder="1" applyAlignment="1">
      <alignment vertical="top" wrapText="1"/>
    </xf>
    <xf numFmtId="166" fontId="5" fillId="25" borderId="10" xfId="1" applyNumberFormat="1" applyFont="1" applyFill="1" applyBorder="1" applyAlignment="1">
      <alignment horizontal="right" vertical="top" wrapText="1"/>
    </xf>
    <xf numFmtId="166" fontId="5" fillId="0" borderId="10" xfId="1" applyNumberFormat="1" applyFont="1" applyFill="1" applyBorder="1" applyAlignment="1">
      <alignment horizontal="right" vertical="top" wrapText="1"/>
    </xf>
    <xf numFmtId="166" fontId="4" fillId="24" borderId="10" xfId="1" applyNumberFormat="1" applyFont="1" applyFill="1" applyBorder="1" applyAlignment="1">
      <alignment horizontal="right" vertical="top" wrapText="1"/>
    </xf>
    <xf numFmtId="166" fontId="4" fillId="25" borderId="10" xfId="1" applyNumberFormat="1" applyFont="1" applyFill="1" applyBorder="1" applyAlignment="1">
      <alignment horizontal="right" vertical="top" wrapText="1"/>
    </xf>
    <xf numFmtId="166" fontId="5" fillId="24" borderId="10" xfId="1" applyNumberFormat="1" applyFont="1" applyFill="1" applyBorder="1" applyAlignment="1">
      <alignment horizontal="right" vertical="top" wrapText="1"/>
    </xf>
    <xf numFmtId="166" fontId="27" fillId="27" borderId="10" xfId="1" applyNumberFormat="1" applyFont="1" applyFill="1" applyBorder="1" applyAlignment="1">
      <alignment horizontal="right" vertical="top" wrapText="1"/>
    </xf>
    <xf numFmtId="166" fontId="6" fillId="26" borderId="10" xfId="1" applyNumberFormat="1" applyFont="1" applyFill="1" applyBorder="1" applyAlignment="1">
      <alignment horizontal="right" vertical="top" wrapText="1"/>
    </xf>
    <xf numFmtId="166" fontId="6" fillId="25" borderId="10" xfId="1" applyNumberFormat="1" applyFont="1" applyFill="1" applyBorder="1" applyAlignment="1">
      <alignment horizontal="right" vertical="top" wrapText="1"/>
    </xf>
    <xf numFmtId="166" fontId="27" fillId="25" borderId="10" xfId="1" applyNumberFormat="1" applyFont="1" applyFill="1" applyBorder="1" applyAlignment="1">
      <alignment horizontal="right" vertical="top" wrapText="1"/>
    </xf>
    <xf numFmtId="166" fontId="27" fillId="26" borderId="10" xfId="1" applyNumberFormat="1" applyFont="1" applyFill="1" applyBorder="1" applyAlignment="1">
      <alignment horizontal="right" vertical="top" wrapText="1"/>
    </xf>
    <xf numFmtId="166" fontId="40" fillId="25" borderId="10" xfId="0" applyNumberFormat="1" applyFont="1" applyFill="1" applyBorder="1" applyAlignment="1">
      <alignment horizontal="right" vertical="top" wrapText="1"/>
    </xf>
    <xf numFmtId="0" fontId="8" fillId="24" borderId="0" xfId="1" applyFont="1" applyFill="1" applyBorder="1" applyAlignment="1">
      <alignment vertical="top" wrapText="1"/>
    </xf>
    <xf numFmtId="0" fontId="5" fillId="25" borderId="10" xfId="1" applyFont="1" applyFill="1" applyBorder="1" applyAlignment="1">
      <alignment vertical="top" wrapText="1"/>
    </xf>
    <xf numFmtId="0" fontId="4" fillId="24" borderId="10" xfId="1" applyFont="1" applyFill="1" applyBorder="1" applyAlignment="1">
      <alignment vertical="top" wrapText="1"/>
    </xf>
    <xf numFmtId="166" fontId="4" fillId="24" borderId="10" xfId="1" applyNumberFormat="1" applyFont="1" applyFill="1" applyBorder="1" applyAlignment="1">
      <alignment vertical="top" wrapText="1"/>
    </xf>
    <xf numFmtId="0" fontId="6" fillId="24" borderId="10" xfId="1" applyFont="1" applyFill="1" applyBorder="1" applyAlignment="1">
      <alignment vertical="top" wrapText="1"/>
    </xf>
    <xf numFmtId="0" fontId="39" fillId="24" borderId="10" xfId="0" applyFont="1" applyFill="1" applyBorder="1" applyAlignment="1">
      <alignment vertical="top" wrapText="1"/>
    </xf>
    <xf numFmtId="0" fontId="37" fillId="25" borderId="10" xfId="0" applyFont="1" applyFill="1" applyBorder="1" applyAlignment="1">
      <alignment vertical="top" wrapText="1"/>
    </xf>
    <xf numFmtId="0" fontId="40" fillId="25" borderId="10" xfId="0" applyFont="1" applyFill="1" applyBorder="1" applyAlignment="1">
      <alignment vertical="top" wrapText="1"/>
    </xf>
    <xf numFmtId="0" fontId="0" fillId="24" borderId="0" xfId="0" applyFill="1" applyAlignment="1">
      <alignment vertical="top" wrapText="1"/>
    </xf>
    <xf numFmtId="0" fontId="4" fillId="24" borderId="10" xfId="0" applyFont="1" applyFill="1" applyBorder="1" applyAlignment="1">
      <alignment wrapText="1"/>
    </xf>
    <xf numFmtId="2" fontId="4" fillId="24" borderId="10" xfId="1" applyNumberFormat="1" applyFont="1" applyFill="1" applyBorder="1" applyAlignment="1">
      <alignment horizontal="left" vertical="top" wrapText="1"/>
    </xf>
    <xf numFmtId="0" fontId="39" fillId="24" borderId="10" xfId="0" applyNumberFormat="1" applyFont="1" applyFill="1" applyBorder="1" applyAlignment="1">
      <alignment vertical="top" wrapText="1"/>
    </xf>
    <xf numFmtId="0" fontId="33" fillId="24" borderId="10" xfId="0" applyNumberFormat="1" applyFont="1" applyFill="1" applyBorder="1" applyAlignment="1">
      <alignment vertical="top" wrapText="1"/>
    </xf>
    <xf numFmtId="166" fontId="8" fillId="24" borderId="0" xfId="1" applyNumberFormat="1" applyFont="1" applyFill="1" applyBorder="1" applyAlignment="1">
      <alignment horizontal="right" vertical="top" wrapText="1"/>
    </xf>
    <xf numFmtId="166" fontId="39" fillId="24" borderId="10" xfId="0" applyNumberFormat="1" applyFont="1" applyFill="1" applyBorder="1" applyAlignment="1">
      <alignment horizontal="right" vertical="top" wrapText="1"/>
    </xf>
    <xf numFmtId="166" fontId="6" fillId="24" borderId="10" xfId="0" applyNumberFormat="1" applyFont="1" applyFill="1" applyBorder="1" applyAlignment="1">
      <alignment horizontal="right" vertical="top" wrapText="1"/>
    </xf>
    <xf numFmtId="166" fontId="33" fillId="24" borderId="10" xfId="0" applyNumberFormat="1" applyFont="1" applyFill="1" applyBorder="1" applyAlignment="1">
      <alignment horizontal="right" vertical="top" wrapText="1"/>
    </xf>
    <xf numFmtId="166" fontId="4" fillId="24" borderId="10" xfId="0" applyNumberFormat="1" applyFont="1" applyFill="1" applyBorder="1" applyAlignment="1">
      <alignment horizontal="right" vertical="top" wrapText="1"/>
    </xf>
    <xf numFmtId="166" fontId="0" fillId="28" borderId="0" xfId="0" applyNumberFormat="1" applyFill="1" applyAlignment="1">
      <alignment horizontal="right" vertical="top" wrapText="1"/>
    </xf>
    <xf numFmtId="166" fontId="0" fillId="24" borderId="0" xfId="0" applyNumberFormat="1" applyFill="1" applyAlignment="1">
      <alignment horizontal="right" vertical="top" wrapText="1"/>
    </xf>
    <xf numFmtId="166" fontId="31" fillId="24" borderId="0" xfId="0" applyNumberFormat="1" applyFont="1" applyFill="1" applyAlignment="1">
      <alignment horizontal="right" vertical="top" wrapText="1"/>
    </xf>
    <xf numFmtId="0" fontId="4" fillId="24" borderId="11" xfId="1" applyFont="1" applyFill="1" applyBorder="1" applyAlignment="1">
      <alignment vertical="top" wrapText="1"/>
    </xf>
    <xf numFmtId="0" fontId="33" fillId="24" borderId="11" xfId="0" applyFont="1" applyFill="1" applyBorder="1" applyAlignment="1">
      <alignment vertical="top" wrapText="1"/>
    </xf>
    <xf numFmtId="166" fontId="6" fillId="26" borderId="11" xfId="1" applyNumberFormat="1" applyFont="1" applyFill="1" applyBorder="1" applyAlignment="1">
      <alignment horizontal="right" vertical="top" wrapText="1"/>
    </xf>
    <xf numFmtId="166" fontId="33" fillId="24" borderId="11" xfId="0" applyNumberFormat="1" applyFont="1" applyFill="1" applyBorder="1" applyAlignment="1">
      <alignment horizontal="right" vertical="top" wrapText="1"/>
    </xf>
    <xf numFmtId="166" fontId="25" fillId="0" borderId="10" xfId="1" applyNumberFormat="1" applyFont="1" applyFill="1" applyBorder="1" applyAlignment="1">
      <alignment horizontal="center" vertical="top" wrapText="1"/>
    </xf>
    <xf numFmtId="166" fontId="25" fillId="24" borderId="10" xfId="1" applyNumberFormat="1" applyFont="1" applyFill="1" applyBorder="1" applyAlignment="1">
      <alignment horizontal="center" vertical="top" wrapText="1"/>
    </xf>
    <xf numFmtId="166" fontId="33" fillId="0" borderId="10" xfId="0" applyNumberFormat="1" applyFont="1" applyFill="1" applyBorder="1" applyAlignment="1">
      <alignment horizontal="right" vertical="top" wrapText="1"/>
    </xf>
    <xf numFmtId="14" fontId="33" fillId="24" borderId="10" xfId="0" applyNumberFormat="1" applyFont="1" applyFill="1" applyBorder="1" applyAlignment="1">
      <alignment vertical="top" wrapText="1"/>
    </xf>
    <xf numFmtId="0" fontId="33" fillId="0" borderId="10" xfId="0" applyNumberFormat="1" applyFont="1" applyFill="1" applyBorder="1" applyAlignment="1">
      <alignment vertical="top" wrapText="1"/>
    </xf>
    <xf numFmtId="0" fontId="27" fillId="0" borderId="10" xfId="1" applyFont="1" applyFill="1" applyBorder="1" applyAlignment="1">
      <alignment vertical="top" wrapText="1"/>
    </xf>
    <xf numFmtId="166" fontId="6" fillId="0" borderId="10" xfId="1" applyNumberFormat="1" applyFont="1" applyFill="1" applyBorder="1" applyAlignment="1">
      <alignment horizontal="right" vertical="top" wrapText="1"/>
    </xf>
    <xf numFmtId="166" fontId="27" fillId="0" borderId="10" xfId="1" applyNumberFormat="1" applyFont="1" applyFill="1" applyBorder="1" applyAlignment="1">
      <alignment horizontal="right" vertical="top" wrapText="1"/>
    </xf>
    <xf numFmtId="0" fontId="29" fillId="0" borderId="0" xfId="0" applyFont="1" applyFill="1"/>
    <xf numFmtId="0" fontId="4" fillId="29" borderId="10" xfId="1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66" fontId="6" fillId="29" borderId="10" xfId="1" applyNumberFormat="1" applyFont="1" applyFill="1" applyBorder="1" applyAlignment="1">
      <alignment horizontal="right" vertical="top" wrapText="1"/>
    </xf>
    <xf numFmtId="166" fontId="39" fillId="29" borderId="10" xfId="0" applyNumberFormat="1" applyFont="1" applyFill="1" applyBorder="1" applyAlignment="1">
      <alignment horizontal="right" vertical="top" wrapText="1"/>
    </xf>
    <xf numFmtId="166" fontId="27" fillId="29" borderId="10" xfId="1" applyNumberFormat="1" applyFont="1" applyFill="1" applyBorder="1" applyAlignment="1">
      <alignment horizontal="right" vertical="top" wrapText="1"/>
    </xf>
    <xf numFmtId="166" fontId="6" fillId="29" borderId="10" xfId="0" applyNumberFormat="1" applyFont="1" applyFill="1" applyBorder="1" applyAlignment="1">
      <alignment horizontal="right" vertical="top" wrapText="1"/>
    </xf>
    <xf numFmtId="0" fontId="30" fillId="29" borderId="0" xfId="0" applyFont="1" applyFill="1"/>
    <xf numFmtId="0" fontId="33" fillId="29" borderId="10" xfId="0" applyFont="1" applyFill="1" applyBorder="1" applyAlignment="1">
      <alignment vertical="top" wrapText="1"/>
    </xf>
    <xf numFmtId="0" fontId="4" fillId="29" borderId="10" xfId="0" applyFont="1" applyFill="1" applyBorder="1" applyAlignment="1">
      <alignment wrapText="1"/>
    </xf>
    <xf numFmtId="2" fontId="4" fillId="29" borderId="10" xfId="1" applyNumberFormat="1" applyFont="1" applyFill="1" applyBorder="1" applyAlignment="1">
      <alignment horizontal="left" vertical="top" wrapText="1"/>
    </xf>
    <xf numFmtId="0" fontId="4" fillId="29" borderId="10" xfId="1" applyFont="1" applyFill="1" applyBorder="1" applyAlignment="1">
      <alignment horizontal="center" vertical="top" wrapText="1"/>
    </xf>
    <xf numFmtId="166" fontId="33" fillId="29" borderId="10" xfId="0" applyNumberFormat="1" applyFont="1" applyFill="1" applyBorder="1" applyAlignment="1">
      <alignment horizontal="right" vertical="top" wrapText="1"/>
    </xf>
    <xf numFmtId="166" fontId="4" fillId="29" borderId="10" xfId="0" applyNumberFormat="1" applyFont="1" applyFill="1" applyBorder="1" applyAlignment="1">
      <alignment horizontal="right" vertical="top" wrapText="1"/>
    </xf>
    <xf numFmtId="0" fontId="33" fillId="29" borderId="10" xfId="0" applyNumberFormat="1" applyFont="1" applyFill="1" applyBorder="1" applyAlignment="1">
      <alignment vertical="top" wrapText="1"/>
    </xf>
    <xf numFmtId="0" fontId="0" fillId="29" borderId="0" xfId="0" applyFill="1"/>
    <xf numFmtId="0" fontId="6" fillId="0" borderId="10" xfId="1" applyFont="1" applyFill="1" applyBorder="1" applyAlignment="1">
      <alignment vertical="top" wrapText="1"/>
    </xf>
    <xf numFmtId="0" fontId="0" fillId="0" borderId="0" xfId="0" applyFill="1"/>
    <xf numFmtId="0" fontId="6" fillId="29" borderId="10" xfId="1" applyFont="1" applyFill="1" applyBorder="1" applyAlignment="1">
      <alignment vertical="top" wrapText="1"/>
    </xf>
    <xf numFmtId="14" fontId="33" fillId="29" borderId="10" xfId="0" applyNumberFormat="1" applyFont="1" applyFill="1" applyBorder="1" applyAlignment="1">
      <alignment vertical="top" wrapText="1"/>
    </xf>
    <xf numFmtId="0" fontId="4" fillId="30" borderId="10" xfId="1" applyFont="1" applyFill="1" applyBorder="1" applyAlignment="1">
      <alignment vertical="top" wrapText="1"/>
    </xf>
    <xf numFmtId="0" fontId="33" fillId="30" borderId="10" xfId="0" applyFont="1" applyFill="1" applyBorder="1" applyAlignment="1">
      <alignment vertical="top" wrapText="1"/>
    </xf>
    <xf numFmtId="166" fontId="6" fillId="30" borderId="10" xfId="1" applyNumberFormat="1" applyFont="1" applyFill="1" applyBorder="1" applyAlignment="1">
      <alignment horizontal="right" vertical="top" wrapText="1"/>
    </xf>
    <xf numFmtId="166" fontId="33" fillId="30" borderId="10" xfId="0" applyNumberFormat="1" applyFont="1" applyFill="1" applyBorder="1" applyAlignment="1">
      <alignment horizontal="right" vertical="top" wrapText="1"/>
    </xf>
    <xf numFmtId="166" fontId="27" fillId="30" borderId="10" xfId="1" applyNumberFormat="1" applyFont="1" applyFill="1" applyBorder="1" applyAlignment="1">
      <alignment horizontal="right" vertical="top" wrapText="1"/>
    </xf>
    <xf numFmtId="166" fontId="4" fillId="30" borderId="10" xfId="0" applyNumberFormat="1" applyFont="1" applyFill="1" applyBorder="1" applyAlignment="1">
      <alignment horizontal="right" vertical="top" wrapText="1"/>
    </xf>
    <xf numFmtId="0" fontId="0" fillId="30" borderId="0" xfId="0" applyFill="1"/>
    <xf numFmtId="0" fontId="6" fillId="30" borderId="10" xfId="1" applyFont="1" applyFill="1" applyBorder="1" applyAlignment="1">
      <alignment vertical="top" wrapText="1"/>
    </xf>
    <xf numFmtId="14" fontId="33" fillId="30" borderId="10" xfId="0" applyNumberFormat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  <xf numFmtId="0" fontId="42" fillId="27" borderId="10" xfId="1" applyNumberFormat="1" applyFont="1" applyFill="1" applyBorder="1" applyAlignment="1">
      <alignment vertical="top" wrapText="1"/>
    </xf>
    <xf numFmtId="14" fontId="27" fillId="0" borderId="10" xfId="1" applyNumberFormat="1" applyFont="1" applyFill="1" applyBorder="1" applyAlignment="1">
      <alignment vertical="top" wrapText="1"/>
    </xf>
    <xf numFmtId="0" fontId="7" fillId="24" borderId="0" xfId="1" applyFont="1" applyFill="1" applyBorder="1" applyAlignment="1">
      <alignment vertical="top" wrapText="1"/>
    </xf>
    <xf numFmtId="0" fontId="4" fillId="25" borderId="10" xfId="1" applyFont="1" applyFill="1" applyBorder="1" applyAlignment="1">
      <alignment vertical="top" wrapText="1"/>
    </xf>
    <xf numFmtId="0" fontId="33" fillId="25" borderId="10" xfId="0" applyFont="1" applyFill="1" applyBorder="1" applyAlignment="1">
      <alignment vertical="top" wrapText="1"/>
    </xf>
    <xf numFmtId="0" fontId="0" fillId="24" borderId="0" xfId="0" applyFont="1" applyFill="1" applyAlignment="1">
      <alignment vertical="top" wrapText="1"/>
    </xf>
    <xf numFmtId="0" fontId="4" fillId="27" borderId="10" xfId="1" applyFont="1" applyFill="1" applyBorder="1" applyAlignment="1">
      <alignment vertical="top" wrapText="1"/>
    </xf>
    <xf numFmtId="0" fontId="4" fillId="26" borderId="10" xfId="1" applyFont="1" applyFill="1" applyBorder="1" applyAlignment="1">
      <alignment vertical="top" wrapText="1"/>
    </xf>
    <xf numFmtId="166" fontId="25" fillId="24" borderId="11" xfId="1" applyNumberFormat="1" applyFont="1" applyFill="1" applyBorder="1" applyAlignment="1">
      <alignment horizontal="center" vertical="top" wrapText="1"/>
    </xf>
    <xf numFmtId="166" fontId="25" fillId="24" borderId="12" xfId="1" applyNumberFormat="1" applyFont="1" applyFill="1" applyBorder="1" applyAlignment="1">
      <alignment horizontal="center" vertical="top" wrapText="1"/>
    </xf>
    <xf numFmtId="0" fontId="25" fillId="24" borderId="10" xfId="1" applyFont="1" applyFill="1" applyBorder="1" applyAlignment="1">
      <alignment vertical="top" wrapText="1"/>
    </xf>
    <xf numFmtId="0" fontId="38" fillId="25" borderId="10" xfId="1" applyFont="1" applyFill="1" applyBorder="1" applyAlignment="1">
      <alignment vertical="top" wrapText="1"/>
    </xf>
    <xf numFmtId="0" fontId="6" fillId="25" borderId="10" xfId="1" applyFont="1" applyFill="1" applyBorder="1" applyAlignment="1">
      <alignment vertical="top" wrapText="1"/>
    </xf>
    <xf numFmtId="0" fontId="39" fillId="25" borderId="10" xfId="1" applyNumberFormat="1" applyFont="1" applyFill="1" applyBorder="1" applyAlignment="1">
      <alignment vertical="top" wrapText="1"/>
    </xf>
    <xf numFmtId="0" fontId="30" fillId="25" borderId="0" xfId="0" applyFont="1" applyFill="1"/>
    <xf numFmtId="0" fontId="43" fillId="31" borderId="10" xfId="1" applyFont="1" applyFill="1" applyBorder="1" applyAlignment="1">
      <alignment vertical="top" wrapText="1"/>
    </xf>
    <xf numFmtId="0" fontId="43" fillId="31" borderId="12" xfId="1" applyFont="1" applyFill="1" applyBorder="1" applyAlignment="1">
      <alignment vertical="top" wrapText="1"/>
    </xf>
    <xf numFmtId="0" fontId="43" fillId="31" borderId="10" xfId="117" applyFont="1" applyFill="1" applyBorder="1" applyAlignment="1">
      <alignment vertical="top" wrapText="1"/>
    </xf>
    <xf numFmtId="166" fontId="43" fillId="31" borderId="10" xfId="1" applyNumberFormat="1" applyFont="1" applyFill="1" applyBorder="1" applyAlignment="1">
      <alignment horizontal="center" vertical="top" wrapText="1"/>
    </xf>
    <xf numFmtId="0" fontId="44" fillId="31" borderId="12" xfId="1" applyNumberFormat="1" applyFont="1" applyFill="1" applyBorder="1" applyAlignment="1">
      <alignment horizontal="center" vertical="top" wrapText="1"/>
    </xf>
    <xf numFmtId="0" fontId="35" fillId="31" borderId="0" xfId="0" applyFont="1" applyFill="1"/>
    <xf numFmtId="166" fontId="43" fillId="31" borderId="10" xfId="1" applyNumberFormat="1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166" fontId="39" fillId="0" borderId="10" xfId="0" applyNumberFormat="1" applyFont="1" applyFill="1" applyBorder="1" applyAlignment="1">
      <alignment horizontal="right" vertical="top" wrapText="1"/>
    </xf>
    <xf numFmtId="166" fontId="6" fillId="0" borderId="10" xfId="0" applyNumberFormat="1" applyFont="1" applyFill="1" applyBorder="1" applyAlignment="1">
      <alignment horizontal="right" vertical="top" wrapText="1"/>
    </xf>
    <xf numFmtId="0" fontId="30" fillId="0" borderId="0" xfId="0" applyFont="1" applyFill="1"/>
    <xf numFmtId="14" fontId="6" fillId="0" borderId="10" xfId="1" applyNumberFormat="1" applyFont="1" applyFill="1" applyBorder="1" applyAlignment="1">
      <alignment vertical="top" wrapText="1"/>
    </xf>
    <xf numFmtId="14" fontId="4" fillId="0" borderId="10" xfId="1" applyNumberFormat="1" applyFont="1" applyFill="1" applyBorder="1" applyAlignment="1">
      <alignment vertical="top" wrapText="1"/>
    </xf>
    <xf numFmtId="0" fontId="8" fillId="24" borderId="0" xfId="1" applyFont="1" applyFill="1" applyBorder="1" applyAlignment="1">
      <alignment horizontal="center" vertical="top" wrapText="1"/>
    </xf>
    <xf numFmtId="166" fontId="25" fillId="24" borderId="11" xfId="1" applyNumberFormat="1" applyFont="1" applyFill="1" applyBorder="1" applyAlignment="1">
      <alignment horizontal="center" vertical="top" wrapText="1"/>
    </xf>
    <xf numFmtId="166" fontId="25" fillId="24" borderId="12" xfId="1" applyNumberFormat="1" applyFont="1" applyFill="1" applyBorder="1" applyAlignment="1">
      <alignment horizontal="center" vertical="top" wrapText="1"/>
    </xf>
    <xf numFmtId="0" fontId="25" fillId="24" borderId="10" xfId="1" applyFont="1" applyFill="1" applyBorder="1" applyAlignment="1">
      <alignment vertical="top" wrapText="1"/>
    </xf>
    <xf numFmtId="166" fontId="28" fillId="24" borderId="10" xfId="1" applyNumberFormat="1" applyFont="1" applyFill="1" applyBorder="1" applyAlignment="1">
      <alignment horizontal="center" vertical="top" wrapText="1"/>
    </xf>
    <xf numFmtId="0" fontId="25" fillId="24" borderId="10" xfId="117" applyFont="1" applyFill="1" applyBorder="1" applyAlignment="1">
      <alignment vertical="top" wrapText="1"/>
    </xf>
    <xf numFmtId="0" fontId="7" fillId="24" borderId="13" xfId="1" applyFont="1" applyFill="1" applyBorder="1" applyAlignment="1">
      <alignment horizontal="right" vertical="center"/>
    </xf>
    <xf numFmtId="0" fontId="25" fillId="24" borderId="11" xfId="1" applyFont="1" applyFill="1" applyBorder="1" applyAlignment="1">
      <alignment vertical="top" wrapText="1"/>
    </xf>
    <xf numFmtId="0" fontId="25" fillId="24" borderId="12" xfId="1" applyFont="1" applyFill="1" applyBorder="1" applyAlignment="1">
      <alignment vertical="top" wrapText="1"/>
    </xf>
    <xf numFmtId="0" fontId="41" fillId="24" borderId="11" xfId="1" applyNumberFormat="1" applyFont="1" applyFill="1" applyBorder="1" applyAlignment="1">
      <alignment horizontal="center" vertical="top" wrapText="1"/>
    </xf>
    <xf numFmtId="0" fontId="41" fillId="24" borderId="12" xfId="1" applyNumberFormat="1" applyFont="1" applyFill="1" applyBorder="1" applyAlignment="1">
      <alignment horizontal="center" vertical="top" wrapText="1"/>
    </xf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6"/>
  <sheetViews>
    <sheetView tabSelected="1" view="pageBreakPreview" zoomScale="55" zoomScaleNormal="70" zoomScaleSheetLayoutView="55" workbookViewId="0">
      <pane ySplit="4" topLeftCell="A5" activePane="bottomLeft" state="frozen"/>
      <selection pane="bottomLeft" activeCell="F22" sqref="F22"/>
    </sheetView>
  </sheetViews>
  <sheetFormatPr defaultColWidth="9.140625" defaultRowHeight="15" x14ac:dyDescent="0.25"/>
  <cols>
    <col min="1" max="1" width="51" style="35" customWidth="1"/>
    <col min="2" max="2" width="21.5703125" style="95" customWidth="1"/>
    <col min="3" max="3" width="18.7109375" style="95" hidden="1" customWidth="1"/>
    <col min="4" max="4" width="16.7109375" style="95" customWidth="1"/>
    <col min="5" max="5" width="14" style="95" customWidth="1"/>
    <col min="6" max="6" width="13.5703125" style="35" customWidth="1"/>
    <col min="7" max="7" width="15.5703125" style="45" customWidth="1"/>
    <col min="8" max="8" width="15.7109375" style="46" customWidth="1"/>
    <col min="9" max="9" width="14.85546875" style="46" customWidth="1"/>
    <col min="10" max="10" width="14.140625" style="46" customWidth="1"/>
    <col min="11" max="11" width="16" style="47" customWidth="1"/>
    <col min="12" max="12" width="11.42578125" style="46" customWidth="1"/>
    <col min="13" max="13" width="15" style="45" customWidth="1"/>
    <col min="14" max="14" width="15.42578125" style="46" customWidth="1"/>
    <col min="15" max="15" width="15.28515625" style="47" customWidth="1"/>
    <col min="16" max="16" width="14.28515625" style="46" customWidth="1"/>
    <col min="17" max="17" width="11.28515625" style="46" customWidth="1"/>
    <col min="18" max="16384" width="9.140625" style="1"/>
  </cols>
  <sheetData>
    <row r="1" spans="1:17" ht="35.25" customHeight="1" x14ac:dyDescent="0.25">
      <c r="A1" s="119" t="s">
        <v>487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3.5" customHeight="1" x14ac:dyDescent="0.25">
      <c r="A2" s="27"/>
      <c r="B2" s="92"/>
      <c r="C2" s="92"/>
      <c r="D2" s="92"/>
      <c r="E2" s="92"/>
      <c r="F2" s="27"/>
      <c r="G2" s="40"/>
      <c r="H2" s="40"/>
      <c r="I2" s="40"/>
      <c r="J2" s="40"/>
      <c r="K2" s="40"/>
      <c r="L2" s="40"/>
      <c r="M2" s="40"/>
      <c r="N2" s="125" t="s">
        <v>0</v>
      </c>
      <c r="O2" s="125"/>
      <c r="P2" s="125"/>
      <c r="Q2" s="125"/>
    </row>
    <row r="3" spans="1:17" ht="44.25" customHeight="1" x14ac:dyDescent="0.25">
      <c r="A3" s="122" t="s">
        <v>1</v>
      </c>
      <c r="B3" s="122" t="s">
        <v>2</v>
      </c>
      <c r="C3" s="126" t="s">
        <v>182</v>
      </c>
      <c r="D3" s="122" t="s">
        <v>3</v>
      </c>
      <c r="E3" s="124" t="s">
        <v>4</v>
      </c>
      <c r="F3" s="122" t="s">
        <v>54</v>
      </c>
      <c r="G3" s="123" t="s">
        <v>5</v>
      </c>
      <c r="H3" s="123"/>
      <c r="I3" s="123"/>
      <c r="J3" s="123"/>
      <c r="K3" s="120" t="s">
        <v>6</v>
      </c>
      <c r="L3" s="120" t="s">
        <v>7</v>
      </c>
      <c r="M3" s="123" t="s">
        <v>8</v>
      </c>
      <c r="N3" s="123"/>
      <c r="O3" s="123"/>
      <c r="P3" s="123"/>
      <c r="Q3" s="120" t="s">
        <v>9</v>
      </c>
    </row>
    <row r="4" spans="1:17" ht="113.25" customHeight="1" x14ac:dyDescent="0.25">
      <c r="A4" s="122"/>
      <c r="B4" s="122"/>
      <c r="C4" s="127"/>
      <c r="D4" s="122"/>
      <c r="E4" s="124"/>
      <c r="F4" s="122"/>
      <c r="G4" s="52" t="s">
        <v>10</v>
      </c>
      <c r="H4" s="53" t="s">
        <v>11</v>
      </c>
      <c r="I4" s="53" t="s">
        <v>12</v>
      </c>
      <c r="J4" s="53" t="s">
        <v>13</v>
      </c>
      <c r="K4" s="121"/>
      <c r="L4" s="121"/>
      <c r="M4" s="53" t="s">
        <v>10</v>
      </c>
      <c r="N4" s="53" t="s">
        <v>14</v>
      </c>
      <c r="O4" s="53" t="s">
        <v>15</v>
      </c>
      <c r="P4" s="53" t="s">
        <v>13</v>
      </c>
      <c r="Q4" s="121"/>
    </row>
    <row r="5" spans="1:17" s="2" customFormat="1" ht="15.75" x14ac:dyDescent="0.25">
      <c r="A5" s="28" t="s">
        <v>16</v>
      </c>
      <c r="B5" s="93"/>
      <c r="C5" s="93"/>
      <c r="D5" s="93"/>
      <c r="E5" s="93"/>
      <c r="F5" s="28"/>
      <c r="G5" s="16">
        <f>SUM(H5+I5+J5)</f>
        <v>7208166.2739999993</v>
      </c>
      <c r="H5" s="16">
        <f>SUM(H7:H15)</f>
        <v>3638158.82</v>
      </c>
      <c r="I5" s="16">
        <f>SUM(I7:I15)</f>
        <v>3159299.2</v>
      </c>
      <c r="J5" s="16">
        <f>SUM(J7:J15)</f>
        <v>410708.25400000002</v>
      </c>
      <c r="K5" s="16">
        <f>SUM(K7:K15)</f>
        <v>4877864.1140000001</v>
      </c>
      <c r="L5" s="16">
        <f>K5/G5*100</f>
        <v>67.671359518918891</v>
      </c>
      <c r="M5" s="16">
        <f>SUM(N5:P5)</f>
        <v>4877864.114000001</v>
      </c>
      <c r="N5" s="16">
        <f>SUM(N7:N15)</f>
        <v>2359106.3000000003</v>
      </c>
      <c r="O5" s="16">
        <f>SUM(O7:O15)</f>
        <v>2300509.5700000008</v>
      </c>
      <c r="P5" s="16">
        <f>SUM(P7:P15)</f>
        <v>218248.24400000004</v>
      </c>
      <c r="Q5" s="16">
        <f>M5/G5*100</f>
        <v>67.671359518918905</v>
      </c>
    </row>
    <row r="6" spans="1:17" ht="15.75" x14ac:dyDescent="0.25">
      <c r="A6" s="29" t="s">
        <v>17</v>
      </c>
      <c r="B6" s="29"/>
      <c r="C6" s="29"/>
      <c r="D6" s="29"/>
      <c r="E6" s="29"/>
      <c r="F6" s="29"/>
      <c r="G6" s="7"/>
      <c r="H6" s="7"/>
      <c r="I6" s="7"/>
      <c r="J6" s="17"/>
      <c r="K6" s="7"/>
      <c r="L6" s="17"/>
      <c r="M6" s="17"/>
      <c r="N6" s="18"/>
      <c r="O6" s="18"/>
      <c r="P6" s="18"/>
      <c r="Q6" s="18"/>
    </row>
    <row r="7" spans="1:17" x14ac:dyDescent="0.25">
      <c r="A7" s="29" t="s">
        <v>18</v>
      </c>
      <c r="B7" s="29"/>
      <c r="C7" s="29"/>
      <c r="D7" s="29"/>
      <c r="E7" s="30"/>
      <c r="F7" s="30"/>
      <c r="G7" s="7">
        <f>SUM(H7:J7)</f>
        <v>2737686.89</v>
      </c>
      <c r="H7" s="7">
        <f>H16</f>
        <v>1902243.3800000001</v>
      </c>
      <c r="I7" s="7">
        <f t="shared" ref="I7" si="0">I16</f>
        <v>662772.9</v>
      </c>
      <c r="J7" s="7">
        <f>J16</f>
        <v>172670.61</v>
      </c>
      <c r="K7" s="7">
        <f>M7</f>
        <v>1518118.3800000001</v>
      </c>
      <c r="L7" s="7">
        <f>K7/G7*100</f>
        <v>55.452593411805395</v>
      </c>
      <c r="M7" s="7">
        <f>SUM(N7:P7)</f>
        <v>1518118.3800000001</v>
      </c>
      <c r="N7" s="7">
        <f>N16</f>
        <v>929997.4</v>
      </c>
      <c r="O7" s="7">
        <f t="shared" ref="O7:P7" si="1">O16</f>
        <v>534042.37</v>
      </c>
      <c r="P7" s="7">
        <f t="shared" si="1"/>
        <v>54078.61</v>
      </c>
      <c r="Q7" s="18">
        <f>M7/G7*100</f>
        <v>55.452593411805395</v>
      </c>
    </row>
    <row r="8" spans="1:17" x14ac:dyDescent="0.25">
      <c r="A8" s="29" t="s">
        <v>19</v>
      </c>
      <c r="B8" s="29"/>
      <c r="C8" s="29"/>
      <c r="D8" s="29"/>
      <c r="E8" s="30"/>
      <c r="F8" s="30"/>
      <c r="G8" s="7">
        <f t="shared" ref="G8:G15" si="2">SUM(H8:J8)</f>
        <v>467772.3</v>
      </c>
      <c r="H8" s="7">
        <f>H62</f>
        <v>211393.2</v>
      </c>
      <c r="I8" s="7">
        <f>I62</f>
        <v>233122.9</v>
      </c>
      <c r="J8" s="7">
        <f>J62</f>
        <v>23256.2</v>
      </c>
      <c r="K8" s="7">
        <f t="shared" ref="K8:K15" si="3">M8</f>
        <v>402701.5</v>
      </c>
      <c r="L8" s="7">
        <f t="shared" ref="L8:L15" si="4">K8/G8*100</f>
        <v>86.089214773940228</v>
      </c>
      <c r="M8" s="7">
        <f t="shared" ref="M8:M15" si="5">SUM(N8:P8)</f>
        <v>402701.5</v>
      </c>
      <c r="N8" s="7">
        <f>N62</f>
        <v>198525.40000000002</v>
      </c>
      <c r="O8" s="7">
        <f>O62</f>
        <v>182225</v>
      </c>
      <c r="P8" s="7">
        <f>P62</f>
        <v>21951.100000000002</v>
      </c>
      <c r="Q8" s="18">
        <f>M8/G8*100</f>
        <v>86.089214773940228</v>
      </c>
    </row>
    <row r="9" spans="1:17" x14ac:dyDescent="0.25">
      <c r="A9" s="29" t="s">
        <v>20</v>
      </c>
      <c r="B9" s="29"/>
      <c r="C9" s="29"/>
      <c r="D9" s="29"/>
      <c r="E9" s="30"/>
      <c r="F9" s="30"/>
      <c r="G9" s="7">
        <f t="shared" si="2"/>
        <v>501277.2</v>
      </c>
      <c r="H9" s="7">
        <f>H94</f>
        <v>3346</v>
      </c>
      <c r="I9" s="7">
        <f>I94</f>
        <v>497931.2</v>
      </c>
      <c r="J9" s="7">
        <f>J94</f>
        <v>0</v>
      </c>
      <c r="K9" s="7">
        <f t="shared" si="3"/>
        <v>500965.4</v>
      </c>
      <c r="L9" s="7">
        <f t="shared" si="4"/>
        <v>99.937798886524263</v>
      </c>
      <c r="M9" s="7">
        <f t="shared" si="5"/>
        <v>500965.4</v>
      </c>
      <c r="N9" s="7">
        <f>N94</f>
        <v>3346</v>
      </c>
      <c r="O9" s="7">
        <f t="shared" ref="O9:P9" si="6">O94</f>
        <v>497619.4</v>
      </c>
      <c r="P9" s="7">
        <f t="shared" si="6"/>
        <v>0</v>
      </c>
      <c r="Q9" s="18">
        <f t="shared" ref="Q9:Q12" si="7">M9/G9*100</f>
        <v>99.937798886524263</v>
      </c>
    </row>
    <row r="10" spans="1:17" x14ac:dyDescent="0.25">
      <c r="A10" s="29" t="s">
        <v>60</v>
      </c>
      <c r="B10" s="29"/>
      <c r="C10" s="29"/>
      <c r="D10" s="29"/>
      <c r="E10" s="30"/>
      <c r="F10" s="30"/>
      <c r="G10" s="7">
        <f t="shared" si="2"/>
        <v>140566.1</v>
      </c>
      <c r="H10" s="7">
        <f>H108</f>
        <v>105475.5</v>
      </c>
      <c r="I10" s="7">
        <f t="shared" ref="I10:J10" si="8">I108</f>
        <v>35090.6</v>
      </c>
      <c r="J10" s="7">
        <f t="shared" si="8"/>
        <v>0</v>
      </c>
      <c r="K10" s="7">
        <f t="shared" si="3"/>
        <v>42224.799999999996</v>
      </c>
      <c r="L10" s="7">
        <f t="shared" si="4"/>
        <v>30.039106157174452</v>
      </c>
      <c r="M10" s="7">
        <f t="shared" si="5"/>
        <v>42224.799999999996</v>
      </c>
      <c r="N10" s="7">
        <f>N108</f>
        <v>7134.2</v>
      </c>
      <c r="O10" s="7">
        <f t="shared" ref="O10:P10" si="9">O108</f>
        <v>35090.6</v>
      </c>
      <c r="P10" s="7">
        <f t="shared" si="9"/>
        <v>0</v>
      </c>
      <c r="Q10" s="18">
        <f t="shared" si="7"/>
        <v>30.039106157174452</v>
      </c>
    </row>
    <row r="11" spans="1:17" x14ac:dyDescent="0.25">
      <c r="A11" s="29" t="s">
        <v>21</v>
      </c>
      <c r="B11" s="29"/>
      <c r="C11" s="29"/>
      <c r="D11" s="29"/>
      <c r="E11" s="30"/>
      <c r="F11" s="30"/>
      <c r="G11" s="7">
        <f t="shared" si="2"/>
        <v>128227.2</v>
      </c>
      <c r="H11" s="7">
        <f>H118</f>
        <v>7500</v>
      </c>
      <c r="I11" s="7">
        <f t="shared" ref="I11:J11" si="10">I118</f>
        <v>120727.2</v>
      </c>
      <c r="J11" s="7">
        <f t="shared" si="10"/>
        <v>0</v>
      </c>
      <c r="K11" s="7">
        <f t="shared" si="3"/>
        <v>90746.8</v>
      </c>
      <c r="L11" s="7">
        <f t="shared" si="4"/>
        <v>70.770320181677533</v>
      </c>
      <c r="M11" s="7">
        <f t="shared" si="5"/>
        <v>90746.8</v>
      </c>
      <c r="N11" s="7">
        <f>N118</f>
        <v>7500</v>
      </c>
      <c r="O11" s="7">
        <f t="shared" ref="O11:P11" si="11">O118</f>
        <v>83246.8</v>
      </c>
      <c r="P11" s="7">
        <f t="shared" si="11"/>
        <v>0</v>
      </c>
      <c r="Q11" s="18">
        <f>M11/G11*100</f>
        <v>70.770320181677533</v>
      </c>
    </row>
    <row r="12" spans="1:17" x14ac:dyDescent="0.25">
      <c r="A12" s="29" t="s">
        <v>22</v>
      </c>
      <c r="B12" s="29"/>
      <c r="C12" s="29"/>
      <c r="D12" s="29"/>
      <c r="E12" s="30"/>
      <c r="F12" s="30"/>
      <c r="G12" s="7">
        <f t="shared" si="2"/>
        <v>1979418.44</v>
      </c>
      <c r="H12" s="7">
        <f>H139</f>
        <v>1123216.6399999999</v>
      </c>
      <c r="I12" s="7">
        <f t="shared" ref="I12:J12" si="12">I139</f>
        <v>701373.3</v>
      </c>
      <c r="J12" s="7">
        <f t="shared" si="12"/>
        <v>154828.50000000003</v>
      </c>
      <c r="K12" s="7">
        <f t="shared" si="3"/>
        <v>1730183.7000000002</v>
      </c>
      <c r="L12" s="7">
        <f t="shared" si="4"/>
        <v>87.408688584309658</v>
      </c>
      <c r="M12" s="7">
        <f t="shared" si="5"/>
        <v>1730183.7000000002</v>
      </c>
      <c r="N12" s="7">
        <f>N139</f>
        <v>1083823.4000000001</v>
      </c>
      <c r="O12" s="7">
        <f t="shared" ref="O12:P12" si="13">O139</f>
        <v>544144.80000000005</v>
      </c>
      <c r="P12" s="7">
        <f t="shared" si="13"/>
        <v>102215.5</v>
      </c>
      <c r="Q12" s="18">
        <f t="shared" si="7"/>
        <v>87.408688584309658</v>
      </c>
    </row>
    <row r="13" spans="1:17" x14ac:dyDescent="0.25">
      <c r="A13" s="29" t="s">
        <v>23</v>
      </c>
      <c r="B13" s="29"/>
      <c r="C13" s="29"/>
      <c r="D13" s="29"/>
      <c r="E13" s="30"/>
      <c r="F13" s="30"/>
      <c r="G13" s="7">
        <f t="shared" si="2"/>
        <v>1161149.4439999999</v>
      </c>
      <c r="H13" s="7">
        <f>H188</f>
        <v>261702.59999999998</v>
      </c>
      <c r="I13" s="7">
        <f t="shared" ref="I13:J13" si="14">I188</f>
        <v>839765.99999999988</v>
      </c>
      <c r="J13" s="7">
        <f t="shared" si="14"/>
        <v>59680.844000000005</v>
      </c>
      <c r="K13" s="7">
        <f t="shared" si="3"/>
        <v>502106.03399999999</v>
      </c>
      <c r="L13" s="7">
        <f t="shared" si="4"/>
        <v>43.242154280358079</v>
      </c>
      <c r="M13" s="7">
        <f t="shared" si="5"/>
        <v>502106.03399999999</v>
      </c>
      <c r="N13" s="7">
        <f>N188</f>
        <v>105498.4</v>
      </c>
      <c r="O13" s="7">
        <f t="shared" ref="O13:P13" si="15">O188</f>
        <v>356876.7</v>
      </c>
      <c r="P13" s="7">
        <f t="shared" si="15"/>
        <v>39730.934000000001</v>
      </c>
      <c r="Q13" s="18">
        <f>M13/G13*100</f>
        <v>43.242154280358079</v>
      </c>
    </row>
    <row r="14" spans="1:17" x14ac:dyDescent="0.25">
      <c r="A14" s="29" t="s">
        <v>51</v>
      </c>
      <c r="B14" s="29"/>
      <c r="C14" s="29"/>
      <c r="D14" s="29"/>
      <c r="E14" s="30"/>
      <c r="F14" s="30"/>
      <c r="G14" s="7">
        <f t="shared" si="2"/>
        <v>28722.799999999999</v>
      </c>
      <c r="H14" s="7">
        <f>H242</f>
        <v>23281.5</v>
      </c>
      <c r="I14" s="7">
        <f t="shared" ref="I14:J14" si="16">I242</f>
        <v>5169.2</v>
      </c>
      <c r="J14" s="7">
        <f t="shared" si="16"/>
        <v>272.10000000000002</v>
      </c>
      <c r="K14" s="7">
        <f t="shared" si="3"/>
        <v>28722.799999999999</v>
      </c>
      <c r="L14" s="7">
        <f t="shared" si="4"/>
        <v>100</v>
      </c>
      <c r="M14" s="7">
        <f t="shared" si="5"/>
        <v>28722.799999999999</v>
      </c>
      <c r="N14" s="7">
        <f>N242</f>
        <v>23281.5</v>
      </c>
      <c r="O14" s="7">
        <f t="shared" ref="O14:P14" si="17">O242</f>
        <v>5169.2</v>
      </c>
      <c r="P14" s="7">
        <f t="shared" si="17"/>
        <v>272.10000000000002</v>
      </c>
      <c r="Q14" s="18">
        <f t="shared" ref="Q14:Q15" si="18">M14/G14*100</f>
        <v>100</v>
      </c>
    </row>
    <row r="15" spans="1:17" x14ac:dyDescent="0.25">
      <c r="A15" s="29" t="s">
        <v>62</v>
      </c>
      <c r="B15" s="29"/>
      <c r="C15" s="29"/>
      <c r="D15" s="29"/>
      <c r="E15" s="30"/>
      <c r="F15" s="30"/>
      <c r="G15" s="7">
        <f t="shared" si="2"/>
        <v>63345.899999999994</v>
      </c>
      <c r="H15" s="7">
        <f>H258</f>
        <v>0</v>
      </c>
      <c r="I15" s="7">
        <f t="shared" ref="I15:J15" si="19">I258</f>
        <v>63345.899999999994</v>
      </c>
      <c r="J15" s="7">
        <f t="shared" si="19"/>
        <v>0</v>
      </c>
      <c r="K15" s="7">
        <f t="shared" si="3"/>
        <v>62094.7</v>
      </c>
      <c r="L15" s="7">
        <f t="shared" si="4"/>
        <v>98.024812971320969</v>
      </c>
      <c r="M15" s="7">
        <f t="shared" si="5"/>
        <v>62094.7</v>
      </c>
      <c r="N15" s="7">
        <f>N258</f>
        <v>0</v>
      </c>
      <c r="O15" s="7">
        <f t="shared" ref="O15:P15" si="20">O258</f>
        <v>62094.7</v>
      </c>
      <c r="P15" s="7">
        <f t="shared" si="20"/>
        <v>0</v>
      </c>
      <c r="Q15" s="18">
        <f t="shared" si="18"/>
        <v>98.024812971320969</v>
      </c>
    </row>
    <row r="16" spans="1:17" s="2" customFormat="1" ht="15.75" x14ac:dyDescent="0.25">
      <c r="A16" s="28" t="s">
        <v>24</v>
      </c>
      <c r="B16" s="93"/>
      <c r="C16" s="93"/>
      <c r="D16" s="93"/>
      <c r="E16" s="93"/>
      <c r="F16" s="28"/>
      <c r="G16" s="16">
        <f>SUM(H16:J16)</f>
        <v>2737686.89</v>
      </c>
      <c r="H16" s="16">
        <f>H18+H24</f>
        <v>1902243.3800000001</v>
      </c>
      <c r="I16" s="16">
        <f>I18+I24</f>
        <v>662772.9</v>
      </c>
      <c r="J16" s="16">
        <f>J18+J24</f>
        <v>172670.61</v>
      </c>
      <c r="K16" s="19">
        <f>K259</f>
        <v>0</v>
      </c>
      <c r="L16" s="16">
        <f>K16/G16*100</f>
        <v>0</v>
      </c>
      <c r="M16" s="16">
        <f>SUM(N16:P16)</f>
        <v>1518118.3800000001</v>
      </c>
      <c r="N16" s="16">
        <f>N18+N24</f>
        <v>929997.4</v>
      </c>
      <c r="O16" s="16">
        <f>O18+O24</f>
        <v>534042.37</v>
      </c>
      <c r="P16" s="16">
        <f>P18+P24</f>
        <v>54078.61</v>
      </c>
      <c r="Q16" s="16">
        <f>M16/G16*100</f>
        <v>55.452593411805395</v>
      </c>
    </row>
    <row r="17" spans="1:17" ht="15.75" x14ac:dyDescent="0.25">
      <c r="A17" s="29" t="s">
        <v>17</v>
      </c>
      <c r="B17" s="29"/>
      <c r="C17" s="29"/>
      <c r="D17" s="29"/>
      <c r="E17" s="29"/>
      <c r="F17" s="29"/>
      <c r="G17" s="7"/>
      <c r="H17" s="7"/>
      <c r="I17" s="7"/>
      <c r="J17" s="17"/>
      <c r="K17" s="17"/>
      <c r="L17" s="17"/>
      <c r="M17" s="17"/>
      <c r="N17" s="20"/>
      <c r="O17" s="18"/>
      <c r="P17" s="18"/>
      <c r="Q17" s="18"/>
    </row>
    <row r="18" spans="1:17" s="4" customFormat="1" ht="63.75" customHeight="1" x14ac:dyDescent="0.25">
      <c r="A18" s="10" t="s">
        <v>52</v>
      </c>
      <c r="B18" s="96"/>
      <c r="C18" s="96" t="s">
        <v>63</v>
      </c>
      <c r="D18" s="96"/>
      <c r="E18" s="96"/>
      <c r="F18" s="3"/>
      <c r="G18" s="21">
        <f>H18+I18+J18</f>
        <v>169892.28</v>
      </c>
      <c r="H18" s="21">
        <f>H19</f>
        <v>159698.48000000001</v>
      </c>
      <c r="I18" s="21">
        <f>I19</f>
        <v>5096.8999999999996</v>
      </c>
      <c r="J18" s="21">
        <f>J19</f>
        <v>5096.8999999999996</v>
      </c>
      <c r="K18" s="21">
        <f>M18</f>
        <v>142084.1</v>
      </c>
      <c r="L18" s="21">
        <f>K18/G18*100</f>
        <v>83.631875444840702</v>
      </c>
      <c r="M18" s="21">
        <f>N18+O18+P18</f>
        <v>142084.1</v>
      </c>
      <c r="N18" s="21">
        <f>N19</f>
        <v>133558.9</v>
      </c>
      <c r="O18" s="21">
        <f>O19</f>
        <v>4262.6000000000004</v>
      </c>
      <c r="P18" s="21">
        <f>P19</f>
        <v>4262.6000000000004</v>
      </c>
      <c r="Q18" s="21">
        <f>M18/G18*100</f>
        <v>83.631875444840702</v>
      </c>
    </row>
    <row r="19" spans="1:17" s="6" customFormat="1" ht="51.75" customHeight="1" x14ac:dyDescent="0.25">
      <c r="A19" s="11" t="s">
        <v>29</v>
      </c>
      <c r="B19" s="97"/>
      <c r="C19" s="97" t="s">
        <v>64</v>
      </c>
      <c r="D19" s="97"/>
      <c r="E19" s="97"/>
      <c r="F19" s="5"/>
      <c r="G19" s="22">
        <f>H19+I19+J19</f>
        <v>169892.28</v>
      </c>
      <c r="H19" s="22">
        <f>H22+H23</f>
        <v>159698.48000000001</v>
      </c>
      <c r="I19" s="22">
        <f>I22+I23</f>
        <v>5096.8999999999996</v>
      </c>
      <c r="J19" s="22">
        <f>J22+J23</f>
        <v>5096.8999999999996</v>
      </c>
      <c r="K19" s="21">
        <f>M19</f>
        <v>142084.1</v>
      </c>
      <c r="L19" s="21">
        <f>K19/G19*100</f>
        <v>83.631875444840702</v>
      </c>
      <c r="M19" s="22">
        <f>N19+O19+P19</f>
        <v>142084.1</v>
      </c>
      <c r="N19" s="22">
        <f>N22+N23</f>
        <v>133558.9</v>
      </c>
      <c r="O19" s="22">
        <f>O22+O23</f>
        <v>4262.6000000000004</v>
      </c>
      <c r="P19" s="22">
        <f>P22+P23</f>
        <v>4262.6000000000004</v>
      </c>
      <c r="Q19" s="21">
        <f t="shared" ref="Q19:Q111" si="21">M19/G19*100</f>
        <v>83.631875444840702</v>
      </c>
    </row>
    <row r="20" spans="1:17" s="13" customFormat="1" ht="30" x14ac:dyDescent="0.25">
      <c r="A20" s="31" t="s">
        <v>65</v>
      </c>
      <c r="B20" s="15"/>
      <c r="C20" s="15"/>
      <c r="D20" s="15"/>
      <c r="E20" s="15"/>
      <c r="F20" s="32"/>
      <c r="G20" s="22"/>
      <c r="H20" s="41"/>
      <c r="I20" s="41"/>
      <c r="J20" s="41"/>
      <c r="K20" s="21"/>
      <c r="L20" s="21"/>
      <c r="M20" s="22"/>
      <c r="N20" s="41"/>
      <c r="O20" s="42"/>
      <c r="P20" s="41"/>
      <c r="Q20" s="21"/>
    </row>
    <row r="21" spans="1:17" x14ac:dyDescent="0.25">
      <c r="A21" s="31" t="s">
        <v>26</v>
      </c>
      <c r="B21" s="15"/>
      <c r="C21" s="15"/>
      <c r="D21" s="15"/>
      <c r="E21" s="15"/>
      <c r="F21" s="15"/>
      <c r="G21" s="22"/>
      <c r="H21" s="43"/>
      <c r="I21" s="43"/>
      <c r="J21" s="43"/>
      <c r="K21" s="21"/>
      <c r="L21" s="21"/>
      <c r="M21" s="22"/>
      <c r="N21" s="43"/>
      <c r="O21" s="44"/>
      <c r="P21" s="43"/>
      <c r="Q21" s="21"/>
    </row>
    <row r="22" spans="1:17" ht="120.75" customHeight="1" x14ac:dyDescent="0.25">
      <c r="A22" s="29" t="s">
        <v>241</v>
      </c>
      <c r="B22" s="15" t="s">
        <v>207</v>
      </c>
      <c r="C22" s="15" t="s">
        <v>66</v>
      </c>
      <c r="D22" s="15" t="s">
        <v>411</v>
      </c>
      <c r="E22" s="15" t="s">
        <v>410</v>
      </c>
      <c r="F22" s="55">
        <v>43677</v>
      </c>
      <c r="G22" s="22">
        <f t="shared" ref="G22:G110" si="22">H22+I22+J22</f>
        <v>80881.88</v>
      </c>
      <c r="H22" s="43">
        <v>76028.88</v>
      </c>
      <c r="I22" s="43">
        <v>2426.5</v>
      </c>
      <c r="J22" s="43">
        <v>2426.5</v>
      </c>
      <c r="K22" s="21">
        <f t="shared" ref="K22:K111" si="23">M22</f>
        <v>53073.799999999996</v>
      </c>
      <c r="L22" s="21">
        <f t="shared" ref="L22:L111" si="24">K22/G22*100</f>
        <v>65.618900055241042</v>
      </c>
      <c r="M22" s="22">
        <f t="shared" ref="M22:M110" si="25">N22+O22+P22</f>
        <v>53073.799999999996</v>
      </c>
      <c r="N22" s="43">
        <v>49889.4</v>
      </c>
      <c r="O22" s="44">
        <v>1592.2</v>
      </c>
      <c r="P22" s="43">
        <v>1592.2</v>
      </c>
      <c r="Q22" s="21">
        <f t="shared" si="21"/>
        <v>65.618900055241042</v>
      </c>
    </row>
    <row r="23" spans="1:17" ht="120" x14ac:dyDescent="0.25">
      <c r="A23" s="29" t="s">
        <v>183</v>
      </c>
      <c r="B23" s="15" t="s">
        <v>208</v>
      </c>
      <c r="C23" s="15" t="s">
        <v>67</v>
      </c>
      <c r="D23" s="15" t="s">
        <v>285</v>
      </c>
      <c r="E23" s="15" t="s">
        <v>286</v>
      </c>
      <c r="F23" s="15" t="s">
        <v>287</v>
      </c>
      <c r="G23" s="22">
        <f t="shared" si="22"/>
        <v>89010.4</v>
      </c>
      <c r="H23" s="43">
        <v>83669.600000000006</v>
      </c>
      <c r="I23" s="43">
        <v>2670.4</v>
      </c>
      <c r="J23" s="43">
        <v>2670.4</v>
      </c>
      <c r="K23" s="21">
        <f t="shared" si="23"/>
        <v>89010.299999999988</v>
      </c>
      <c r="L23" s="21">
        <f t="shared" si="24"/>
        <v>99.999887653577559</v>
      </c>
      <c r="M23" s="22">
        <f t="shared" si="25"/>
        <v>89010.299999999988</v>
      </c>
      <c r="N23" s="43">
        <v>83669.5</v>
      </c>
      <c r="O23" s="44">
        <v>2670.4</v>
      </c>
      <c r="P23" s="43">
        <v>2670.4</v>
      </c>
      <c r="Q23" s="21">
        <f t="shared" si="21"/>
        <v>99.999887653577559</v>
      </c>
    </row>
    <row r="24" spans="1:17" s="4" customFormat="1" ht="63.75" customHeight="1" x14ac:dyDescent="0.25">
      <c r="A24" s="10" t="s">
        <v>184</v>
      </c>
      <c r="B24" s="96"/>
      <c r="C24" s="96" t="s">
        <v>68</v>
      </c>
      <c r="D24" s="96"/>
      <c r="E24" s="96"/>
      <c r="F24" s="3"/>
      <c r="G24" s="22">
        <f>H24+I24+J24</f>
        <v>2567794.6100000003</v>
      </c>
      <c r="H24" s="21">
        <f>H47+H25</f>
        <v>1742544.9000000001</v>
      </c>
      <c r="I24" s="21">
        <f t="shared" ref="I24:J24" si="26">I47+I25</f>
        <v>657676</v>
      </c>
      <c r="J24" s="21">
        <f t="shared" si="26"/>
        <v>167573.71</v>
      </c>
      <c r="K24" s="21">
        <f t="shared" si="23"/>
        <v>1376034.28</v>
      </c>
      <c r="L24" s="21">
        <f t="shared" si="24"/>
        <v>53.588175418749707</v>
      </c>
      <c r="M24" s="22">
        <f t="shared" si="25"/>
        <v>1376034.28</v>
      </c>
      <c r="N24" s="21">
        <f>N47+N25</f>
        <v>796438.5</v>
      </c>
      <c r="O24" s="21">
        <f t="shared" ref="O24" si="27">O47+O25</f>
        <v>529779.77</v>
      </c>
      <c r="P24" s="21">
        <f t="shared" ref="P24" si="28">P47+P25</f>
        <v>49816.01</v>
      </c>
      <c r="Q24" s="21">
        <f t="shared" si="21"/>
        <v>53.588175418749707</v>
      </c>
    </row>
    <row r="25" spans="1:17" s="6" customFormat="1" ht="51.75" customHeight="1" x14ac:dyDescent="0.25">
      <c r="A25" s="11" t="s">
        <v>355</v>
      </c>
      <c r="B25" s="97"/>
      <c r="C25" s="97"/>
      <c r="D25" s="97"/>
      <c r="E25" s="97"/>
      <c r="F25" s="5"/>
      <c r="G25" s="22">
        <f>G27+G29+G31+G32+G34+G36+G37+G38+G39+G40+G41+G42+G43+G44+G45+G46</f>
        <v>1518847.7</v>
      </c>
      <c r="H25" s="22">
        <f>H27+H29+H31+H32+H34+H36+H37+H38+H39+H40+H41+H42+H43+H44+H45+H46</f>
        <v>1232502.7000000002</v>
      </c>
      <c r="I25" s="22">
        <f t="shared" ref="I25:J25" si="29">I27+I29+I31+I32+I34+I36+I37+I38+I39+I40+I41+I42+I43+I44+I45+I46</f>
        <v>158696.5</v>
      </c>
      <c r="J25" s="22">
        <f t="shared" si="29"/>
        <v>127648.5</v>
      </c>
      <c r="K25" s="21">
        <f t="shared" si="23"/>
        <v>327275.40000000008</v>
      </c>
      <c r="L25" s="21">
        <f t="shared" si="24"/>
        <v>21.54761138987142</v>
      </c>
      <c r="M25" s="22">
        <f>M27+M29+M31+M32+M34+M36+M37+M38+M39+M40+M41+M42+M43+M44+M45+M46</f>
        <v>327275.40000000008</v>
      </c>
      <c r="N25" s="22">
        <f>N27+N29+N31+N32+N34+N36+N37+N38+N39+N40+N41+N42+N43+N44+N45+N46</f>
        <v>286396.3</v>
      </c>
      <c r="O25" s="22">
        <f t="shared" ref="O25:P25" si="30">O27+O29+O31+O32+O34+O36+O37+O38+O39+O40+O41+O42+O43+O44+O45+O46</f>
        <v>31065.1</v>
      </c>
      <c r="P25" s="22">
        <f t="shared" si="30"/>
        <v>9813.9999999999982</v>
      </c>
      <c r="Q25" s="21">
        <f t="shared" si="21"/>
        <v>21.54761138987142</v>
      </c>
    </row>
    <row r="26" spans="1:17" s="60" customFormat="1" ht="43.5" customHeight="1" x14ac:dyDescent="0.25">
      <c r="A26" s="31" t="s">
        <v>65</v>
      </c>
      <c r="B26" s="89"/>
      <c r="C26" s="89"/>
      <c r="D26" s="89"/>
      <c r="E26" s="89"/>
      <c r="F26" s="57"/>
      <c r="G26" s="58"/>
      <c r="H26" s="59"/>
      <c r="I26" s="59"/>
      <c r="J26" s="59"/>
      <c r="K26" s="59"/>
      <c r="L26" s="59"/>
      <c r="M26" s="58"/>
      <c r="N26" s="59"/>
      <c r="O26" s="59"/>
      <c r="P26" s="59"/>
      <c r="Q26" s="21"/>
    </row>
    <row r="27" spans="1:17" s="60" customFormat="1" ht="94.5" customHeight="1" x14ac:dyDescent="0.25">
      <c r="A27" s="29" t="s">
        <v>356</v>
      </c>
      <c r="B27" s="15" t="s">
        <v>389</v>
      </c>
      <c r="C27" s="89"/>
      <c r="D27" s="89" t="s">
        <v>490</v>
      </c>
      <c r="E27" s="89" t="s">
        <v>491</v>
      </c>
      <c r="F27" s="118">
        <v>43424</v>
      </c>
      <c r="G27" s="22">
        <f t="shared" si="22"/>
        <v>3292.9</v>
      </c>
      <c r="H27" s="7">
        <v>0</v>
      </c>
      <c r="I27" s="7">
        <v>3292.9</v>
      </c>
      <c r="J27" s="7"/>
      <c r="K27" s="21">
        <f t="shared" ref="K27" si="31">M27</f>
        <v>482.4</v>
      </c>
      <c r="L27" s="21">
        <f t="shared" ref="L27" si="32">K27/G27*100</f>
        <v>14.649700871572168</v>
      </c>
      <c r="M27" s="22">
        <f t="shared" ref="M27" si="33">N27+O27+P27</f>
        <v>482.4</v>
      </c>
      <c r="N27" s="7"/>
      <c r="O27" s="7">
        <v>482.4</v>
      </c>
      <c r="P27" s="7"/>
      <c r="Q27" s="21">
        <f t="shared" si="21"/>
        <v>14.649700871572168</v>
      </c>
    </row>
    <row r="28" spans="1:17" s="60" customFormat="1" ht="21.75" customHeight="1" x14ac:dyDescent="0.25">
      <c r="A28" s="31" t="s">
        <v>101</v>
      </c>
      <c r="B28" s="89"/>
      <c r="C28" s="89"/>
      <c r="D28" s="89"/>
      <c r="E28" s="89"/>
      <c r="F28" s="57"/>
      <c r="G28" s="22"/>
      <c r="H28" s="59"/>
      <c r="I28" s="59"/>
      <c r="J28" s="59"/>
      <c r="K28" s="21"/>
      <c r="L28" s="21"/>
      <c r="M28" s="22"/>
      <c r="N28" s="59"/>
      <c r="O28" s="59"/>
      <c r="P28" s="59"/>
      <c r="Q28" s="21"/>
    </row>
    <row r="29" spans="1:17" s="60" customFormat="1" ht="109.5" customHeight="1" x14ac:dyDescent="0.25">
      <c r="A29" s="29" t="s">
        <v>357</v>
      </c>
      <c r="B29" s="89" t="s">
        <v>197</v>
      </c>
      <c r="C29" s="89"/>
      <c r="D29" s="89" t="s">
        <v>458</v>
      </c>
      <c r="E29" s="89" t="s">
        <v>459</v>
      </c>
      <c r="F29" s="55">
        <v>43661</v>
      </c>
      <c r="G29" s="22">
        <f t="shared" si="22"/>
        <v>58906</v>
      </c>
      <c r="H29" s="58">
        <v>55196.1</v>
      </c>
      <c r="I29" s="58">
        <v>3347</v>
      </c>
      <c r="J29" s="58">
        <v>362.9</v>
      </c>
      <c r="K29" s="21">
        <f t="shared" ref="K29:K43" si="34">M29</f>
        <v>21673.4</v>
      </c>
      <c r="L29" s="21">
        <f t="shared" ref="L29:L43" si="35">K29/G29*100</f>
        <v>36.793195939293113</v>
      </c>
      <c r="M29" s="22">
        <f t="shared" ref="M29:M43" si="36">N29+O29+P29</f>
        <v>21673.4</v>
      </c>
      <c r="N29" s="7">
        <v>20373</v>
      </c>
      <c r="O29" s="7">
        <v>1235.4000000000001</v>
      </c>
      <c r="P29" s="7">
        <v>65</v>
      </c>
      <c r="Q29" s="21">
        <f t="shared" si="21"/>
        <v>36.793195939293113</v>
      </c>
    </row>
    <row r="30" spans="1:17" x14ac:dyDescent="0.25">
      <c r="A30" s="31" t="s">
        <v>48</v>
      </c>
      <c r="B30" s="15"/>
      <c r="C30" s="15"/>
      <c r="D30" s="15"/>
      <c r="E30" s="15"/>
      <c r="F30" s="15"/>
      <c r="G30" s="22"/>
      <c r="H30" s="43"/>
      <c r="I30" s="43"/>
      <c r="J30" s="43"/>
      <c r="K30" s="21"/>
      <c r="L30" s="21"/>
      <c r="M30" s="22"/>
      <c r="N30" s="43"/>
      <c r="O30" s="44"/>
      <c r="P30" s="43"/>
      <c r="Q30" s="21"/>
    </row>
    <row r="31" spans="1:17" ht="138" customHeight="1" x14ac:dyDescent="0.25">
      <c r="A31" s="29" t="s">
        <v>244</v>
      </c>
      <c r="B31" s="15" t="s">
        <v>197</v>
      </c>
      <c r="C31" s="15"/>
      <c r="D31" s="15" t="s">
        <v>313</v>
      </c>
      <c r="E31" s="15" t="s">
        <v>314</v>
      </c>
      <c r="F31" s="55">
        <v>43435</v>
      </c>
      <c r="G31" s="22">
        <f>H31+I31+J31</f>
        <v>23150.300000000003</v>
      </c>
      <c r="H31" s="43"/>
      <c r="I31" s="43">
        <v>19919.400000000001</v>
      </c>
      <c r="J31" s="43">
        <v>3230.9</v>
      </c>
      <c r="K31" s="21">
        <f t="shared" si="34"/>
        <v>22116</v>
      </c>
      <c r="L31" s="21">
        <f t="shared" si="35"/>
        <v>95.532239323032513</v>
      </c>
      <c r="M31" s="22">
        <f t="shared" si="36"/>
        <v>22116</v>
      </c>
      <c r="N31" s="43"/>
      <c r="O31" s="44">
        <v>19484.2</v>
      </c>
      <c r="P31" s="43">
        <v>2631.8</v>
      </c>
      <c r="Q31" s="21">
        <f>M31/G31*100</f>
        <v>95.532239323032513</v>
      </c>
    </row>
    <row r="32" spans="1:17" s="60" customFormat="1" ht="40.5" customHeight="1" x14ac:dyDescent="0.25">
      <c r="A32" s="29" t="s">
        <v>358</v>
      </c>
      <c r="B32" s="89" t="s">
        <v>484</v>
      </c>
      <c r="C32" s="89"/>
      <c r="D32" s="89"/>
      <c r="E32" s="89"/>
      <c r="F32" s="57"/>
      <c r="G32" s="22">
        <f t="shared" si="22"/>
        <v>62451.7</v>
      </c>
      <c r="H32" s="58">
        <v>55196.1</v>
      </c>
      <c r="I32" s="58">
        <f>2994.6+3172.6</f>
        <v>6167.2</v>
      </c>
      <c r="J32" s="58">
        <v>1088.4000000000001</v>
      </c>
      <c r="K32" s="21">
        <f t="shared" si="34"/>
        <v>0</v>
      </c>
      <c r="L32" s="21">
        <f t="shared" si="35"/>
        <v>0</v>
      </c>
      <c r="M32" s="22">
        <f t="shared" si="36"/>
        <v>0</v>
      </c>
      <c r="N32" s="59">
        <v>0</v>
      </c>
      <c r="O32" s="59">
        <v>0</v>
      </c>
      <c r="P32" s="59">
        <v>0</v>
      </c>
      <c r="Q32" s="21">
        <f t="shared" si="21"/>
        <v>0</v>
      </c>
    </row>
    <row r="33" spans="1:17" s="60" customFormat="1" ht="21.75" customHeight="1" x14ac:dyDescent="0.25">
      <c r="A33" s="29" t="s">
        <v>359</v>
      </c>
      <c r="B33" s="89"/>
      <c r="C33" s="89"/>
      <c r="D33" s="89"/>
      <c r="E33" s="89"/>
      <c r="F33" s="57"/>
      <c r="G33" s="22">
        <f t="shared" si="22"/>
        <v>0</v>
      </c>
      <c r="H33" s="59"/>
      <c r="I33" s="59"/>
      <c r="J33" s="59"/>
      <c r="K33" s="21"/>
      <c r="L33" s="21"/>
      <c r="M33" s="22"/>
      <c r="N33" s="59"/>
      <c r="O33" s="59"/>
      <c r="P33" s="59"/>
      <c r="Q33" s="21"/>
    </row>
    <row r="34" spans="1:17" s="60" customFormat="1" ht="138" customHeight="1" x14ac:dyDescent="0.25">
      <c r="A34" s="29" t="s">
        <v>360</v>
      </c>
      <c r="B34" s="89" t="s">
        <v>442</v>
      </c>
      <c r="C34" s="89"/>
      <c r="D34" s="89" t="s">
        <v>441</v>
      </c>
      <c r="E34" s="89" t="s">
        <v>440</v>
      </c>
      <c r="F34" s="91">
        <v>43830</v>
      </c>
      <c r="G34" s="22">
        <f>H34+I34+J34</f>
        <v>68790.599999999991</v>
      </c>
      <c r="H34" s="58">
        <v>64395.5</v>
      </c>
      <c r="I34" s="58">
        <v>3699.4</v>
      </c>
      <c r="J34" s="58">
        <v>695.7</v>
      </c>
      <c r="K34" s="21">
        <f t="shared" si="34"/>
        <v>57203.299999999996</v>
      </c>
      <c r="L34" s="21">
        <f t="shared" si="35"/>
        <v>83.155692783607066</v>
      </c>
      <c r="M34" s="22">
        <f t="shared" si="36"/>
        <v>57203.299999999996</v>
      </c>
      <c r="N34" s="59">
        <v>53771</v>
      </c>
      <c r="O34" s="59">
        <v>3089.1</v>
      </c>
      <c r="P34" s="59">
        <v>343.2</v>
      </c>
      <c r="Q34" s="21">
        <f t="shared" si="21"/>
        <v>83.155692783607066</v>
      </c>
    </row>
    <row r="35" spans="1:17" s="60" customFormat="1" ht="22.5" customHeight="1" x14ac:dyDescent="0.25">
      <c r="A35" s="29" t="s">
        <v>26</v>
      </c>
      <c r="B35" s="89"/>
      <c r="C35" s="89"/>
      <c r="D35" s="89"/>
      <c r="E35" s="89"/>
      <c r="F35" s="57"/>
      <c r="G35" s="22">
        <f t="shared" si="22"/>
        <v>0</v>
      </c>
      <c r="H35" s="59"/>
      <c r="I35" s="59"/>
      <c r="J35" s="59"/>
      <c r="K35" s="21"/>
      <c r="L35" s="21"/>
      <c r="M35" s="22"/>
      <c r="N35" s="59"/>
      <c r="O35" s="59"/>
      <c r="P35" s="59"/>
      <c r="Q35" s="21"/>
    </row>
    <row r="36" spans="1:17" s="60" customFormat="1" ht="108" customHeight="1" x14ac:dyDescent="0.25">
      <c r="A36" s="29" t="s">
        <v>361</v>
      </c>
      <c r="B36" s="89" t="s">
        <v>445</v>
      </c>
      <c r="C36" s="89"/>
      <c r="D36" s="89" t="s">
        <v>444</v>
      </c>
      <c r="E36" s="89" t="s">
        <v>443</v>
      </c>
      <c r="F36" s="91">
        <v>43678</v>
      </c>
      <c r="G36" s="22">
        <f t="shared" si="22"/>
        <v>82207</v>
      </c>
      <c r="H36" s="58">
        <v>77274.600000000006</v>
      </c>
      <c r="I36" s="58">
        <v>2466.1999999999998</v>
      </c>
      <c r="J36" s="58">
        <v>2466.1999999999998</v>
      </c>
      <c r="K36" s="21">
        <f t="shared" si="34"/>
        <v>43262.8</v>
      </c>
      <c r="L36" s="21">
        <f t="shared" si="35"/>
        <v>52.62666196309317</v>
      </c>
      <c r="M36" s="22">
        <f t="shared" si="36"/>
        <v>43262.8</v>
      </c>
      <c r="N36" s="59">
        <v>40667</v>
      </c>
      <c r="O36" s="59">
        <v>1297.9000000000001</v>
      </c>
      <c r="P36" s="59">
        <v>1297.9000000000001</v>
      </c>
      <c r="Q36" s="21">
        <f t="shared" si="21"/>
        <v>52.62666196309317</v>
      </c>
    </row>
    <row r="37" spans="1:17" s="60" customFormat="1" ht="78.75" customHeight="1" x14ac:dyDescent="0.25">
      <c r="A37" s="29" t="s">
        <v>362</v>
      </c>
      <c r="B37" s="89" t="s">
        <v>447</v>
      </c>
      <c r="C37" s="89"/>
      <c r="D37" s="89" t="s">
        <v>454</v>
      </c>
      <c r="E37" s="89" t="s">
        <v>446</v>
      </c>
      <c r="F37" s="91">
        <v>43678</v>
      </c>
      <c r="G37" s="22">
        <f t="shared" si="22"/>
        <v>107067.8</v>
      </c>
      <c r="H37" s="58">
        <v>100643.8</v>
      </c>
      <c r="I37" s="58">
        <v>3212</v>
      </c>
      <c r="J37" s="58">
        <v>3212</v>
      </c>
      <c r="K37" s="21">
        <f t="shared" si="34"/>
        <v>67800.899999999994</v>
      </c>
      <c r="L37" s="21">
        <f t="shared" si="35"/>
        <v>63.32520141443085</v>
      </c>
      <c r="M37" s="22">
        <f t="shared" si="36"/>
        <v>67800.899999999994</v>
      </c>
      <c r="N37" s="59">
        <v>63732.9</v>
      </c>
      <c r="O37" s="59">
        <v>2034</v>
      </c>
      <c r="P37" s="59">
        <v>2034</v>
      </c>
      <c r="Q37" s="21">
        <f t="shared" si="21"/>
        <v>63.32520141443085</v>
      </c>
    </row>
    <row r="38" spans="1:17" s="60" customFormat="1" ht="95.25" customHeight="1" x14ac:dyDescent="0.25">
      <c r="A38" s="29" t="s">
        <v>363</v>
      </c>
      <c r="B38" s="89" t="s">
        <v>485</v>
      </c>
      <c r="C38" s="89"/>
      <c r="D38" s="89" t="s">
        <v>470</v>
      </c>
      <c r="E38" s="89" t="s">
        <v>471</v>
      </c>
      <c r="F38" s="91">
        <v>43661</v>
      </c>
      <c r="G38" s="22">
        <f t="shared" si="22"/>
        <v>92729.7</v>
      </c>
      <c r="H38" s="58">
        <v>55196.1</v>
      </c>
      <c r="I38" s="58">
        <v>18766.8</v>
      </c>
      <c r="J38" s="58">
        <v>18766.8</v>
      </c>
      <c r="K38" s="21">
        <f t="shared" si="34"/>
        <v>46714.400000000001</v>
      </c>
      <c r="L38" s="21">
        <f t="shared" si="35"/>
        <v>50.376955818901607</v>
      </c>
      <c r="M38" s="22">
        <f t="shared" si="36"/>
        <v>46714.400000000001</v>
      </c>
      <c r="N38" s="59">
        <v>43911.4</v>
      </c>
      <c r="O38" s="59">
        <v>1401.5</v>
      </c>
      <c r="P38" s="59">
        <v>1401.5</v>
      </c>
      <c r="Q38" s="21">
        <f t="shared" si="21"/>
        <v>50.376955818901607</v>
      </c>
    </row>
    <row r="39" spans="1:17" s="60" customFormat="1" ht="63.75" customHeight="1" x14ac:dyDescent="0.25">
      <c r="A39" s="29" t="s">
        <v>364</v>
      </c>
      <c r="B39" s="89" t="s">
        <v>486</v>
      </c>
      <c r="C39" s="89"/>
      <c r="D39" s="89" t="s">
        <v>472</v>
      </c>
      <c r="E39" s="89" t="s">
        <v>473</v>
      </c>
      <c r="F39" s="91">
        <v>43661</v>
      </c>
      <c r="G39" s="22">
        <f t="shared" si="22"/>
        <v>93667.7</v>
      </c>
      <c r="H39" s="58">
        <v>79727.7</v>
      </c>
      <c r="I39" s="58">
        <v>6970</v>
      </c>
      <c r="J39" s="58">
        <v>6970</v>
      </c>
      <c r="K39" s="21">
        <f t="shared" si="34"/>
        <v>7185.9000000000005</v>
      </c>
      <c r="L39" s="21">
        <f t="shared" si="35"/>
        <v>7.6716947250759882</v>
      </c>
      <c r="M39" s="22">
        <f t="shared" si="36"/>
        <v>7185.9000000000005</v>
      </c>
      <c r="N39" s="59">
        <v>6754.7</v>
      </c>
      <c r="O39" s="59">
        <v>215.6</v>
      </c>
      <c r="P39" s="59">
        <v>215.6</v>
      </c>
      <c r="Q39" s="21">
        <f t="shared" si="21"/>
        <v>7.6716947250759882</v>
      </c>
    </row>
    <row r="40" spans="1:17" s="60" customFormat="1" ht="63.75" customHeight="1" x14ac:dyDescent="0.25">
      <c r="A40" s="29" t="s">
        <v>365</v>
      </c>
      <c r="B40" s="89" t="s">
        <v>447</v>
      </c>
      <c r="C40" s="89"/>
      <c r="D40" s="89" t="s">
        <v>451</v>
      </c>
      <c r="E40" s="89" t="s">
        <v>450</v>
      </c>
      <c r="F40" s="91">
        <v>43678</v>
      </c>
      <c r="G40" s="22">
        <f t="shared" si="22"/>
        <v>114830.19999999998</v>
      </c>
      <c r="H40" s="58">
        <v>107940.4</v>
      </c>
      <c r="I40" s="58">
        <v>3444.9</v>
      </c>
      <c r="J40" s="58">
        <v>3444.9</v>
      </c>
      <c r="K40" s="21">
        <f t="shared" si="34"/>
        <v>23952</v>
      </c>
      <c r="L40" s="21">
        <f t="shared" si="35"/>
        <v>20.858624299182623</v>
      </c>
      <c r="M40" s="22">
        <f t="shared" si="36"/>
        <v>23952</v>
      </c>
      <c r="N40" s="59">
        <v>22515</v>
      </c>
      <c r="O40" s="59">
        <v>718.5</v>
      </c>
      <c r="P40" s="59">
        <v>718.5</v>
      </c>
      <c r="Q40" s="21">
        <f t="shared" si="21"/>
        <v>20.858624299182623</v>
      </c>
    </row>
    <row r="41" spans="1:17" s="60" customFormat="1" ht="63.75" customHeight="1" x14ac:dyDescent="0.25">
      <c r="A41" s="29" t="s">
        <v>366</v>
      </c>
      <c r="B41" s="89" t="s">
        <v>455</v>
      </c>
      <c r="C41" s="89"/>
      <c r="D41" s="89" t="s">
        <v>453</v>
      </c>
      <c r="E41" s="89" t="s">
        <v>452</v>
      </c>
      <c r="F41" s="91">
        <v>43678</v>
      </c>
      <c r="G41" s="22">
        <f t="shared" si="22"/>
        <v>68505.899999999994</v>
      </c>
      <c r="H41" s="58">
        <v>64395.5</v>
      </c>
      <c r="I41" s="58">
        <v>2055.1999999999998</v>
      </c>
      <c r="J41" s="58">
        <v>2055.1999999999998</v>
      </c>
      <c r="K41" s="21">
        <f t="shared" si="34"/>
        <v>3927.4000000000005</v>
      </c>
      <c r="L41" s="21">
        <f t="shared" si="35"/>
        <v>5.7329368711308089</v>
      </c>
      <c r="M41" s="22">
        <f t="shared" si="36"/>
        <v>3927.4000000000005</v>
      </c>
      <c r="N41" s="59">
        <v>3691.8</v>
      </c>
      <c r="O41" s="59">
        <v>117.8</v>
      </c>
      <c r="P41" s="58">
        <v>117.8</v>
      </c>
      <c r="Q41" s="21">
        <f t="shared" si="21"/>
        <v>5.7329368711308089</v>
      </c>
    </row>
    <row r="42" spans="1:17" s="60" customFormat="1" ht="63.75" customHeight="1" x14ac:dyDescent="0.25">
      <c r="A42" s="29" t="s">
        <v>367</v>
      </c>
      <c r="B42" s="89" t="s">
        <v>447</v>
      </c>
      <c r="C42" s="89"/>
      <c r="D42" s="89" t="s">
        <v>449</v>
      </c>
      <c r="E42" s="89" t="s">
        <v>448</v>
      </c>
      <c r="F42" s="91">
        <v>43678</v>
      </c>
      <c r="G42" s="22">
        <f t="shared" si="22"/>
        <v>130376.3</v>
      </c>
      <c r="H42" s="58">
        <v>79727.7</v>
      </c>
      <c r="I42" s="58">
        <v>25324.3</v>
      </c>
      <c r="J42" s="58">
        <v>25324.3</v>
      </c>
      <c r="K42" s="21">
        <f t="shared" si="34"/>
        <v>5944.4000000000005</v>
      </c>
      <c r="L42" s="21">
        <f t="shared" si="35"/>
        <v>4.5594176242154445</v>
      </c>
      <c r="M42" s="22">
        <f t="shared" si="36"/>
        <v>5944.4000000000005</v>
      </c>
      <c r="N42" s="59">
        <v>5587.8</v>
      </c>
      <c r="O42" s="59">
        <v>178.3</v>
      </c>
      <c r="P42" s="59">
        <v>178.3</v>
      </c>
      <c r="Q42" s="21">
        <f t="shared" si="21"/>
        <v>4.5594176242154445</v>
      </c>
    </row>
    <row r="43" spans="1:17" s="60" customFormat="1" ht="77.25" customHeight="1" x14ac:dyDescent="0.25">
      <c r="A43" s="29" t="s">
        <v>368</v>
      </c>
      <c r="B43" s="89"/>
      <c r="C43" s="89"/>
      <c r="D43" s="89" t="s">
        <v>476</v>
      </c>
      <c r="E43" s="89" t="s">
        <v>475</v>
      </c>
      <c r="F43" s="57" t="s">
        <v>474</v>
      </c>
      <c r="G43" s="22">
        <f t="shared" si="22"/>
        <v>158741</v>
      </c>
      <c r="H43" s="58">
        <v>79726.600000000006</v>
      </c>
      <c r="I43" s="58">
        <v>39507.199999999997</v>
      </c>
      <c r="J43" s="58">
        <v>39507.199999999997</v>
      </c>
      <c r="K43" s="21">
        <f t="shared" si="34"/>
        <v>27012.500000000004</v>
      </c>
      <c r="L43" s="21">
        <f t="shared" si="35"/>
        <v>17.016712758518597</v>
      </c>
      <c r="M43" s="22">
        <f t="shared" si="36"/>
        <v>27012.500000000004</v>
      </c>
      <c r="N43" s="59">
        <v>25391.7</v>
      </c>
      <c r="O43" s="59">
        <v>810.4</v>
      </c>
      <c r="P43" s="59">
        <v>810.4</v>
      </c>
      <c r="Q43" s="21">
        <f t="shared" si="21"/>
        <v>17.016712758518597</v>
      </c>
    </row>
    <row r="44" spans="1:17" s="60" customFormat="1" ht="63.75" customHeight="1" x14ac:dyDescent="0.25">
      <c r="A44" s="29" t="s">
        <v>465</v>
      </c>
      <c r="B44" s="89"/>
      <c r="C44" s="89"/>
      <c r="D44" s="89"/>
      <c r="E44" s="89"/>
      <c r="F44" s="57"/>
      <c r="G44" s="22">
        <f t="shared" si="22"/>
        <v>199532</v>
      </c>
      <c r="H44" s="58">
        <v>180000</v>
      </c>
      <c r="I44" s="58">
        <v>9766</v>
      </c>
      <c r="J44" s="58">
        <v>9766</v>
      </c>
      <c r="K44" s="21">
        <f t="shared" ref="K44:K46" si="37">M44</f>
        <v>0</v>
      </c>
      <c r="L44" s="21">
        <f t="shared" ref="L44:L46" si="38">K44/G44*100</f>
        <v>0</v>
      </c>
      <c r="M44" s="22">
        <f t="shared" ref="M44:M46" si="39">N44+O44+P44</f>
        <v>0</v>
      </c>
      <c r="N44" s="59">
        <v>0</v>
      </c>
      <c r="O44" s="59">
        <v>0</v>
      </c>
      <c r="P44" s="59">
        <v>0</v>
      </c>
      <c r="Q44" s="21">
        <f t="shared" si="21"/>
        <v>0</v>
      </c>
    </row>
    <row r="45" spans="1:17" s="60" customFormat="1" ht="63.75" customHeight="1" x14ac:dyDescent="0.25">
      <c r="A45" s="29" t="s">
        <v>466</v>
      </c>
      <c r="B45" s="89"/>
      <c r="C45" s="89"/>
      <c r="D45" s="89"/>
      <c r="E45" s="89"/>
      <c r="F45" s="57"/>
      <c r="G45" s="22">
        <f t="shared" si="22"/>
        <v>144936.20000000001</v>
      </c>
      <c r="H45" s="58">
        <v>130000</v>
      </c>
      <c r="I45" s="58">
        <v>7468.1</v>
      </c>
      <c r="J45" s="58">
        <v>7468.1</v>
      </c>
      <c r="K45" s="21">
        <f t="shared" si="37"/>
        <v>0</v>
      </c>
      <c r="L45" s="21">
        <f t="shared" si="38"/>
        <v>0</v>
      </c>
      <c r="M45" s="22">
        <f t="shared" si="39"/>
        <v>0</v>
      </c>
      <c r="N45" s="59">
        <v>0</v>
      </c>
      <c r="O45" s="59">
        <v>0</v>
      </c>
      <c r="P45" s="59">
        <v>0</v>
      </c>
      <c r="Q45" s="21">
        <f t="shared" si="21"/>
        <v>0</v>
      </c>
    </row>
    <row r="46" spans="1:17" s="60" customFormat="1" ht="62.25" customHeight="1" x14ac:dyDescent="0.25">
      <c r="A46" s="29" t="s">
        <v>467</v>
      </c>
      <c r="B46" s="89"/>
      <c r="C46" s="89"/>
      <c r="D46" s="89"/>
      <c r="E46" s="89"/>
      <c r="F46" s="57"/>
      <c r="G46" s="22">
        <f t="shared" si="22"/>
        <v>109662.39999999999</v>
      </c>
      <c r="H46" s="58">
        <v>103082.6</v>
      </c>
      <c r="I46" s="58">
        <v>3289.9</v>
      </c>
      <c r="J46" s="58">
        <v>3289.9</v>
      </c>
      <c r="K46" s="21">
        <f t="shared" si="37"/>
        <v>0</v>
      </c>
      <c r="L46" s="21">
        <f t="shared" si="38"/>
        <v>0</v>
      </c>
      <c r="M46" s="22">
        <f t="shared" si="39"/>
        <v>0</v>
      </c>
      <c r="N46" s="59">
        <v>0</v>
      </c>
      <c r="O46" s="59">
        <v>0</v>
      </c>
      <c r="P46" s="59">
        <v>0</v>
      </c>
      <c r="Q46" s="21">
        <f t="shared" si="21"/>
        <v>0</v>
      </c>
    </row>
    <row r="47" spans="1:17" s="6" customFormat="1" ht="162.75" customHeight="1" x14ac:dyDescent="0.25">
      <c r="A47" s="11" t="s">
        <v>185</v>
      </c>
      <c r="B47" s="97"/>
      <c r="C47" s="97" t="s">
        <v>69</v>
      </c>
      <c r="D47" s="97"/>
      <c r="E47" s="97"/>
      <c r="F47" s="5"/>
      <c r="G47" s="22">
        <f t="shared" si="22"/>
        <v>1048946.9099999999</v>
      </c>
      <c r="H47" s="22">
        <f>H49+H51+H53+H55+H57+H59</f>
        <v>510042.2</v>
      </c>
      <c r="I47" s="22">
        <f>I49+I51+I53+I55+I57+I59</f>
        <v>498979.5</v>
      </c>
      <c r="J47" s="22">
        <f>J49+J51+J53+J55+J57+J59</f>
        <v>39925.21</v>
      </c>
      <c r="K47" s="21">
        <f t="shared" si="23"/>
        <v>1048758.8800000001</v>
      </c>
      <c r="L47" s="21">
        <f t="shared" si="24"/>
        <v>99.982074402602521</v>
      </c>
      <c r="M47" s="22">
        <f t="shared" si="25"/>
        <v>1048758.8800000001</v>
      </c>
      <c r="N47" s="22">
        <f>N49+N51+N53+N55+N57+N59</f>
        <v>510042.2</v>
      </c>
      <c r="O47" s="22">
        <f>O49+O51+O53+O55+O57+O59</f>
        <v>498714.67000000004</v>
      </c>
      <c r="P47" s="22">
        <f>P49+P51+P53+P55+P57+P59</f>
        <v>40002.01</v>
      </c>
      <c r="Q47" s="21">
        <f t="shared" si="21"/>
        <v>99.982074402602521</v>
      </c>
    </row>
    <row r="48" spans="1:17" s="13" customFormat="1" ht="30" x14ac:dyDescent="0.25">
      <c r="A48" s="31" t="s">
        <v>65</v>
      </c>
      <c r="B48" s="15"/>
      <c r="C48" s="15"/>
      <c r="D48" s="15"/>
      <c r="E48" s="15"/>
      <c r="F48" s="32"/>
      <c r="G48" s="22"/>
      <c r="H48" s="41"/>
      <c r="I48" s="41"/>
      <c r="J48" s="41"/>
      <c r="K48" s="21"/>
      <c r="L48" s="21"/>
      <c r="M48" s="22"/>
      <c r="N48" s="41"/>
      <c r="O48" s="42"/>
      <c r="P48" s="41"/>
      <c r="Q48" s="21"/>
    </row>
    <row r="49" spans="1:17" ht="135" x14ac:dyDescent="0.25">
      <c r="A49" s="29" t="s">
        <v>303</v>
      </c>
      <c r="B49" s="15" t="s">
        <v>202</v>
      </c>
      <c r="C49" s="15" t="s">
        <v>70</v>
      </c>
      <c r="D49" s="15" t="s">
        <v>203</v>
      </c>
      <c r="E49" s="15" t="s">
        <v>204</v>
      </c>
      <c r="F49" s="15" t="s">
        <v>205</v>
      </c>
      <c r="G49" s="22">
        <f t="shared" si="22"/>
        <v>265818.90000000002</v>
      </c>
      <c r="H49" s="43"/>
      <c r="I49" s="43">
        <v>265818.90000000002</v>
      </c>
      <c r="J49" s="43"/>
      <c r="K49" s="21">
        <f t="shared" si="23"/>
        <v>265818.90000000002</v>
      </c>
      <c r="L49" s="21">
        <f t="shared" si="24"/>
        <v>100</v>
      </c>
      <c r="M49" s="22">
        <f t="shared" si="25"/>
        <v>265818.90000000002</v>
      </c>
      <c r="N49" s="43"/>
      <c r="O49" s="44">
        <v>265818.90000000002</v>
      </c>
      <c r="P49" s="43"/>
      <c r="Q49" s="21">
        <f t="shared" si="21"/>
        <v>100</v>
      </c>
    </row>
    <row r="50" spans="1:17" x14ac:dyDescent="0.25">
      <c r="A50" s="31" t="s">
        <v>42</v>
      </c>
      <c r="B50" s="15"/>
      <c r="C50" s="15"/>
      <c r="D50" s="15"/>
      <c r="E50" s="15"/>
      <c r="F50" s="15"/>
      <c r="G50" s="22"/>
      <c r="H50" s="43"/>
      <c r="I50" s="43"/>
      <c r="J50" s="43"/>
      <c r="K50" s="21"/>
      <c r="L50" s="21"/>
      <c r="M50" s="22"/>
      <c r="N50" s="43"/>
      <c r="O50" s="44"/>
      <c r="P50" s="43"/>
      <c r="Q50" s="21"/>
    </row>
    <row r="51" spans="1:17" ht="210" x14ac:dyDescent="0.25">
      <c r="A51" s="29" t="s">
        <v>243</v>
      </c>
      <c r="B51" s="15" t="s">
        <v>197</v>
      </c>
      <c r="C51" s="15"/>
      <c r="D51" s="15" t="s">
        <v>311</v>
      </c>
      <c r="E51" s="15" t="s">
        <v>312</v>
      </c>
      <c r="F51" s="55">
        <v>43465</v>
      </c>
      <c r="G51" s="22">
        <f>H51+I51+J51</f>
        <v>67156.209999999992</v>
      </c>
      <c r="H51" s="43"/>
      <c r="I51" s="43">
        <v>63884.6</v>
      </c>
      <c r="J51" s="43">
        <v>3271.61</v>
      </c>
      <c r="K51" s="21">
        <f>M51</f>
        <v>66968.210000000006</v>
      </c>
      <c r="L51" s="21"/>
      <c r="M51" s="22">
        <f>N51+O51+P51</f>
        <v>66968.210000000006</v>
      </c>
      <c r="N51" s="43"/>
      <c r="O51" s="44">
        <v>63619.8</v>
      </c>
      <c r="P51" s="43">
        <v>3348.41</v>
      </c>
      <c r="Q51" s="21">
        <f>M51/G51*100</f>
        <v>99.720055673183481</v>
      </c>
    </row>
    <row r="52" spans="1:17" s="13" customFormat="1" x14ac:dyDescent="0.25">
      <c r="A52" s="31" t="s">
        <v>50</v>
      </c>
      <c r="B52" s="15"/>
      <c r="C52" s="15"/>
      <c r="D52" s="15"/>
      <c r="E52" s="15"/>
      <c r="F52" s="32"/>
      <c r="G52" s="22"/>
      <c r="H52" s="41"/>
      <c r="I52" s="41"/>
      <c r="J52" s="41"/>
      <c r="K52" s="21"/>
      <c r="L52" s="21"/>
      <c r="M52" s="22"/>
      <c r="N52" s="41"/>
      <c r="O52" s="42"/>
      <c r="P52" s="41"/>
      <c r="Q52" s="21"/>
    </row>
    <row r="53" spans="1:17" ht="210" x14ac:dyDescent="0.25">
      <c r="A53" s="29" t="s">
        <v>71</v>
      </c>
      <c r="B53" s="15" t="s">
        <v>206</v>
      </c>
      <c r="C53" s="15" t="s">
        <v>72</v>
      </c>
      <c r="D53" s="15" t="s">
        <v>309</v>
      </c>
      <c r="E53" s="15" t="s">
        <v>310</v>
      </c>
      <c r="F53" s="55">
        <v>43465</v>
      </c>
      <c r="G53" s="22">
        <f t="shared" si="22"/>
        <v>6823.3</v>
      </c>
      <c r="H53" s="43"/>
      <c r="I53" s="43">
        <v>6482.2</v>
      </c>
      <c r="J53" s="43">
        <v>341.1</v>
      </c>
      <c r="K53" s="21">
        <f t="shared" si="23"/>
        <v>6823.3</v>
      </c>
      <c r="L53" s="21">
        <f t="shared" si="24"/>
        <v>100</v>
      </c>
      <c r="M53" s="22">
        <f t="shared" si="25"/>
        <v>6823.3</v>
      </c>
      <c r="N53" s="43"/>
      <c r="O53" s="44">
        <v>6482.2</v>
      </c>
      <c r="P53" s="43">
        <v>341.1</v>
      </c>
      <c r="Q53" s="21">
        <f t="shared" si="21"/>
        <v>100</v>
      </c>
    </row>
    <row r="54" spans="1:17" x14ac:dyDescent="0.25">
      <c r="A54" s="31" t="s">
        <v>44</v>
      </c>
      <c r="B54" s="15"/>
      <c r="C54" s="15"/>
      <c r="D54" s="15"/>
      <c r="E54" s="15"/>
      <c r="F54" s="15"/>
      <c r="G54" s="22"/>
      <c r="H54" s="43"/>
      <c r="I54" s="43"/>
      <c r="J54" s="43"/>
      <c r="K54" s="21"/>
      <c r="L54" s="21"/>
      <c r="M54" s="22"/>
      <c r="N54" s="43"/>
      <c r="O54" s="44"/>
      <c r="P54" s="43"/>
      <c r="Q54" s="21"/>
    </row>
    <row r="55" spans="1:17" ht="173.25" customHeight="1" x14ac:dyDescent="0.25">
      <c r="A55" s="29" t="s">
        <v>288</v>
      </c>
      <c r="B55" s="15" t="s">
        <v>270</v>
      </c>
      <c r="C55" s="15"/>
      <c r="D55" s="15" t="s">
        <v>271</v>
      </c>
      <c r="E55" s="15" t="s">
        <v>272</v>
      </c>
      <c r="F55" s="15" t="s">
        <v>273</v>
      </c>
      <c r="G55" s="22">
        <f>H55+I55+J55</f>
        <v>43579.3</v>
      </c>
      <c r="H55" s="43"/>
      <c r="I55" s="43">
        <v>29143.3</v>
      </c>
      <c r="J55" s="43">
        <v>14436</v>
      </c>
      <c r="K55" s="21">
        <f>M55</f>
        <v>43579.3</v>
      </c>
      <c r="L55" s="21"/>
      <c r="M55" s="22">
        <f>N55+O55+P55</f>
        <v>43579.3</v>
      </c>
      <c r="N55" s="43"/>
      <c r="O55" s="44">
        <v>29143.3</v>
      </c>
      <c r="P55" s="43">
        <v>14436</v>
      </c>
      <c r="Q55" s="21">
        <f>M55/G55*100</f>
        <v>100</v>
      </c>
    </row>
    <row r="56" spans="1:17" ht="18.75" customHeight="1" x14ac:dyDescent="0.25">
      <c r="A56" s="31" t="s">
        <v>245</v>
      </c>
      <c r="B56" s="15"/>
      <c r="C56" s="15"/>
      <c r="D56" s="15"/>
      <c r="E56" s="15"/>
      <c r="F56" s="15"/>
      <c r="G56" s="22"/>
      <c r="H56" s="43"/>
      <c r="I56" s="43"/>
      <c r="J56" s="43"/>
      <c r="K56" s="21"/>
      <c r="L56" s="21"/>
      <c r="M56" s="22"/>
      <c r="N56" s="43"/>
      <c r="O56" s="44"/>
      <c r="P56" s="43"/>
      <c r="Q56" s="21"/>
    </row>
    <row r="57" spans="1:17" ht="135" x14ac:dyDescent="0.25">
      <c r="A57" s="29" t="s">
        <v>246</v>
      </c>
      <c r="B57" s="15" t="s">
        <v>289</v>
      </c>
      <c r="C57" s="15"/>
      <c r="D57" s="15" t="s">
        <v>315</v>
      </c>
      <c r="E57" s="15" t="s">
        <v>316</v>
      </c>
      <c r="F57" s="55">
        <v>43830</v>
      </c>
      <c r="G57" s="22">
        <f>H57+I57+J57</f>
        <v>122971.1</v>
      </c>
      <c r="H57" s="43"/>
      <c r="I57" s="43">
        <v>117372.5</v>
      </c>
      <c r="J57" s="43">
        <v>5598.6</v>
      </c>
      <c r="K57" s="21">
        <f t="shared" ref="K57" si="40">M57</f>
        <v>122971.07</v>
      </c>
      <c r="L57" s="21"/>
      <c r="M57" s="22">
        <f t="shared" ref="M57" si="41">N57+O57+P57</f>
        <v>122971.07</v>
      </c>
      <c r="N57" s="43"/>
      <c r="O57" s="44">
        <v>117372.47</v>
      </c>
      <c r="P57" s="43">
        <v>5598.6</v>
      </c>
      <c r="Q57" s="21">
        <f>M57/G57*100</f>
        <v>99.999975604024044</v>
      </c>
    </row>
    <row r="58" spans="1:17" s="13" customFormat="1" x14ac:dyDescent="0.25">
      <c r="A58" s="31" t="s">
        <v>26</v>
      </c>
      <c r="B58" s="15"/>
      <c r="C58" s="15"/>
      <c r="D58" s="15"/>
      <c r="E58" s="15"/>
      <c r="F58" s="32"/>
      <c r="G58" s="22"/>
      <c r="H58" s="41"/>
      <c r="I58" s="41"/>
      <c r="J58" s="41"/>
      <c r="K58" s="21"/>
      <c r="L58" s="21"/>
      <c r="M58" s="22"/>
      <c r="N58" s="41"/>
      <c r="O58" s="42"/>
      <c r="P58" s="41"/>
      <c r="Q58" s="21"/>
    </row>
    <row r="59" spans="1:17" ht="143.25" customHeight="1" x14ac:dyDescent="0.25">
      <c r="A59" s="29" t="s">
        <v>242</v>
      </c>
      <c r="B59" s="15" t="s">
        <v>209</v>
      </c>
      <c r="C59" s="15" t="s">
        <v>73</v>
      </c>
      <c r="D59" s="15" t="s">
        <v>210</v>
      </c>
      <c r="E59" s="15" t="s">
        <v>211</v>
      </c>
      <c r="F59" s="15" t="s">
        <v>212</v>
      </c>
      <c r="G59" s="22">
        <f t="shared" si="22"/>
        <v>542598.1</v>
      </c>
      <c r="H59" s="43">
        <v>510042.2</v>
      </c>
      <c r="I59" s="43">
        <v>16278</v>
      </c>
      <c r="J59" s="43">
        <v>16277.9</v>
      </c>
      <c r="K59" s="21">
        <f t="shared" si="23"/>
        <v>542598.1</v>
      </c>
      <c r="L59" s="21">
        <f t="shared" si="24"/>
        <v>100</v>
      </c>
      <c r="M59" s="22">
        <f t="shared" si="25"/>
        <v>542598.1</v>
      </c>
      <c r="N59" s="43">
        <v>510042.2</v>
      </c>
      <c r="O59" s="44">
        <v>16278</v>
      </c>
      <c r="P59" s="43">
        <v>16277.9</v>
      </c>
      <c r="Q59" s="21">
        <f t="shared" si="21"/>
        <v>100</v>
      </c>
    </row>
    <row r="60" spans="1:17" ht="60" x14ac:dyDescent="0.25">
      <c r="A60" s="29" t="s">
        <v>74</v>
      </c>
      <c r="B60" s="15"/>
      <c r="C60" s="15" t="s">
        <v>75</v>
      </c>
      <c r="D60" s="15"/>
      <c r="E60" s="15"/>
      <c r="F60" s="15"/>
      <c r="G60" s="22">
        <f>H60+I60+J60</f>
        <v>0</v>
      </c>
      <c r="H60" s="43">
        <v>0</v>
      </c>
      <c r="I60" s="43">
        <v>0</v>
      </c>
      <c r="J60" s="43"/>
      <c r="K60" s="21">
        <f>M60</f>
        <v>0</v>
      </c>
      <c r="L60" s="21"/>
      <c r="M60" s="22">
        <f>N60+O60+P60</f>
        <v>0</v>
      </c>
      <c r="N60" s="43"/>
      <c r="O60" s="44"/>
      <c r="P60" s="43"/>
      <c r="Q60" s="21"/>
    </row>
    <row r="61" spans="1:17" ht="45" x14ac:dyDescent="0.25">
      <c r="A61" s="29" t="s">
        <v>76</v>
      </c>
      <c r="B61" s="15"/>
      <c r="C61" s="15" t="s">
        <v>77</v>
      </c>
      <c r="D61" s="15"/>
      <c r="E61" s="15"/>
      <c r="F61" s="15"/>
      <c r="G61" s="22">
        <f>H61+I61+J61</f>
        <v>0</v>
      </c>
      <c r="H61" s="43"/>
      <c r="I61" s="43">
        <v>0</v>
      </c>
      <c r="J61" s="43"/>
      <c r="K61" s="21">
        <f>M61</f>
        <v>0</v>
      </c>
      <c r="L61" s="21"/>
      <c r="M61" s="22">
        <f>N61+O61+P61</f>
        <v>0</v>
      </c>
      <c r="N61" s="43"/>
      <c r="O61" s="44"/>
      <c r="P61" s="43"/>
      <c r="Q61" s="21"/>
    </row>
    <row r="62" spans="1:17" s="12" customFormat="1" ht="15.75" x14ac:dyDescent="0.25">
      <c r="A62" s="33" t="s">
        <v>30</v>
      </c>
      <c r="B62" s="94"/>
      <c r="C62" s="94"/>
      <c r="D62" s="94"/>
      <c r="E62" s="94"/>
      <c r="F62" s="34"/>
      <c r="G62" s="23">
        <f t="shared" si="22"/>
        <v>467772.3</v>
      </c>
      <c r="H62" s="26">
        <f>H64+H79</f>
        <v>211393.2</v>
      </c>
      <c r="I62" s="26">
        <f>I64+I79</f>
        <v>233122.9</v>
      </c>
      <c r="J62" s="26">
        <f>J64+J79</f>
        <v>23256.2</v>
      </c>
      <c r="K62" s="24">
        <f t="shared" si="23"/>
        <v>402701.5</v>
      </c>
      <c r="L62" s="24">
        <f t="shared" si="24"/>
        <v>86.089214773940228</v>
      </c>
      <c r="M62" s="23">
        <f t="shared" si="25"/>
        <v>402701.5</v>
      </c>
      <c r="N62" s="26">
        <f>N64+N79</f>
        <v>198525.40000000002</v>
      </c>
      <c r="O62" s="26">
        <f>O64+O79</f>
        <v>182225</v>
      </c>
      <c r="P62" s="26">
        <f>P64+P79</f>
        <v>21951.100000000002</v>
      </c>
      <c r="Q62" s="24">
        <f t="shared" si="21"/>
        <v>86.089214773940228</v>
      </c>
    </row>
    <row r="63" spans="1:17" x14ac:dyDescent="0.25">
      <c r="A63" s="29" t="s">
        <v>28</v>
      </c>
      <c r="B63" s="15"/>
      <c r="C63" s="15"/>
      <c r="D63" s="15"/>
      <c r="E63" s="15"/>
      <c r="F63" s="15"/>
      <c r="G63" s="22"/>
      <c r="H63" s="43"/>
      <c r="I63" s="43"/>
      <c r="J63" s="43"/>
      <c r="K63" s="21"/>
      <c r="L63" s="21"/>
      <c r="M63" s="22"/>
      <c r="N63" s="43"/>
      <c r="O63" s="44"/>
      <c r="P63" s="43"/>
      <c r="Q63" s="21"/>
    </row>
    <row r="64" spans="1:17" s="4" customFormat="1" ht="63.75" customHeight="1" x14ac:dyDescent="0.25">
      <c r="A64" s="10" t="s">
        <v>78</v>
      </c>
      <c r="B64" s="96"/>
      <c r="C64" s="96" t="s">
        <v>79</v>
      </c>
      <c r="D64" s="96"/>
      <c r="E64" s="96"/>
      <c r="F64" s="3"/>
      <c r="G64" s="25">
        <f t="shared" si="22"/>
        <v>399818.3</v>
      </c>
      <c r="H64" s="21">
        <f>H65+H70</f>
        <v>200000</v>
      </c>
      <c r="I64" s="21">
        <f>I65+I70</f>
        <v>179534.3</v>
      </c>
      <c r="J64" s="21">
        <f>J65+J70</f>
        <v>20284</v>
      </c>
      <c r="K64" s="21">
        <f t="shared" si="23"/>
        <v>334781.60000000003</v>
      </c>
      <c r="L64" s="21">
        <f t="shared" si="24"/>
        <v>83.733435913263605</v>
      </c>
      <c r="M64" s="25">
        <f t="shared" si="25"/>
        <v>334781.60000000003</v>
      </c>
      <c r="N64" s="21">
        <f>N65+N70</f>
        <v>187132.2</v>
      </c>
      <c r="O64" s="21">
        <f>O65+O70</f>
        <v>128670.5</v>
      </c>
      <c r="P64" s="21">
        <f>P65+P70</f>
        <v>18978.900000000001</v>
      </c>
      <c r="Q64" s="21">
        <f t="shared" si="21"/>
        <v>83.733435913263605</v>
      </c>
    </row>
    <row r="65" spans="1:17" s="6" customFormat="1" ht="31.5" x14ac:dyDescent="0.25">
      <c r="A65" s="11" t="s">
        <v>32</v>
      </c>
      <c r="B65" s="97"/>
      <c r="C65" s="97" t="s">
        <v>80</v>
      </c>
      <c r="D65" s="97"/>
      <c r="E65" s="97"/>
      <c r="F65" s="5"/>
      <c r="G65" s="22">
        <f t="shared" si="22"/>
        <v>159250.29999999999</v>
      </c>
      <c r="H65" s="22">
        <f>H67+H69</f>
        <v>0</v>
      </c>
      <c r="I65" s="22">
        <f>I67+I69</f>
        <v>159250.29999999999</v>
      </c>
      <c r="J65" s="22">
        <f>J67+J69</f>
        <v>0</v>
      </c>
      <c r="K65" s="21">
        <f t="shared" si="23"/>
        <v>109691.6</v>
      </c>
      <c r="L65" s="21">
        <f t="shared" si="24"/>
        <v>68.87999583046313</v>
      </c>
      <c r="M65" s="22">
        <f t="shared" si="25"/>
        <v>109691.6</v>
      </c>
      <c r="N65" s="22">
        <f>N67+N69</f>
        <v>0</v>
      </c>
      <c r="O65" s="22">
        <f>O67+O69</f>
        <v>109691.6</v>
      </c>
      <c r="P65" s="22">
        <f>P67+P69</f>
        <v>0</v>
      </c>
      <c r="Q65" s="21">
        <f t="shared" si="21"/>
        <v>68.87999583046313</v>
      </c>
    </row>
    <row r="66" spans="1:17" s="13" customFormat="1" ht="45" x14ac:dyDescent="0.25">
      <c r="A66" s="31" t="s">
        <v>43</v>
      </c>
      <c r="B66" s="15"/>
      <c r="C66" s="15"/>
      <c r="D66" s="15"/>
      <c r="E66" s="15"/>
      <c r="F66" s="32"/>
      <c r="G66" s="22"/>
      <c r="H66" s="41"/>
      <c r="I66" s="41"/>
      <c r="J66" s="41"/>
      <c r="K66" s="21"/>
      <c r="L66" s="21"/>
      <c r="M66" s="22"/>
      <c r="N66" s="41"/>
      <c r="O66" s="42"/>
      <c r="P66" s="41"/>
      <c r="Q66" s="21"/>
    </row>
    <row r="67" spans="1:17" ht="405" x14ac:dyDescent="0.25">
      <c r="A67" s="29" t="s">
        <v>81</v>
      </c>
      <c r="B67" s="15" t="s">
        <v>275</v>
      </c>
      <c r="C67" s="15" t="s">
        <v>82</v>
      </c>
      <c r="D67" s="15" t="s">
        <v>276</v>
      </c>
      <c r="E67" s="15" t="s">
        <v>277</v>
      </c>
      <c r="F67" s="15" t="s">
        <v>278</v>
      </c>
      <c r="G67" s="22">
        <f t="shared" si="22"/>
        <v>59250.3</v>
      </c>
      <c r="H67" s="43"/>
      <c r="I67" s="43">
        <v>59250.3</v>
      </c>
      <c r="J67" s="43"/>
      <c r="K67" s="21">
        <f t="shared" si="23"/>
        <v>14798.6</v>
      </c>
      <c r="L67" s="21">
        <f t="shared" si="24"/>
        <v>24.976413621534405</v>
      </c>
      <c r="M67" s="22">
        <f t="shared" si="25"/>
        <v>14798.6</v>
      </c>
      <c r="N67" s="43"/>
      <c r="O67" s="44">
        <v>14798.6</v>
      </c>
      <c r="P67" s="43"/>
      <c r="Q67" s="21">
        <f t="shared" si="21"/>
        <v>24.976413621534405</v>
      </c>
    </row>
    <row r="68" spans="1:17" s="13" customFormat="1" ht="45" x14ac:dyDescent="0.25">
      <c r="A68" s="31" t="s">
        <v>83</v>
      </c>
      <c r="B68" s="15"/>
      <c r="C68" s="15"/>
      <c r="D68" s="15"/>
      <c r="E68" s="15"/>
      <c r="F68" s="32"/>
      <c r="G68" s="22"/>
      <c r="H68" s="41"/>
      <c r="I68" s="41"/>
      <c r="J68" s="41"/>
      <c r="K68" s="21"/>
      <c r="L68" s="21"/>
      <c r="M68" s="22"/>
      <c r="N68" s="41"/>
      <c r="O68" s="42"/>
      <c r="P68" s="41"/>
      <c r="Q68" s="21"/>
    </row>
    <row r="69" spans="1:17" ht="90" x14ac:dyDescent="0.25">
      <c r="A69" s="29" t="s">
        <v>84</v>
      </c>
      <c r="B69" s="15" t="s">
        <v>390</v>
      </c>
      <c r="C69" s="15" t="s">
        <v>85</v>
      </c>
      <c r="D69" s="15" t="s">
        <v>391</v>
      </c>
      <c r="E69" s="15"/>
      <c r="F69" s="15" t="s">
        <v>392</v>
      </c>
      <c r="G69" s="22">
        <f t="shared" si="22"/>
        <v>100000</v>
      </c>
      <c r="H69" s="43"/>
      <c r="I69" s="43">
        <v>100000</v>
      </c>
      <c r="J69" s="43"/>
      <c r="K69" s="21">
        <f t="shared" si="23"/>
        <v>94893</v>
      </c>
      <c r="L69" s="21">
        <f t="shared" si="24"/>
        <v>94.893000000000001</v>
      </c>
      <c r="M69" s="22">
        <f t="shared" si="25"/>
        <v>94893</v>
      </c>
      <c r="N69" s="43"/>
      <c r="O69" s="44">
        <v>94893</v>
      </c>
      <c r="P69" s="43"/>
      <c r="Q69" s="21">
        <f t="shared" si="21"/>
        <v>94.893000000000001</v>
      </c>
    </row>
    <row r="70" spans="1:17" s="6" customFormat="1" ht="15.75" x14ac:dyDescent="0.25">
      <c r="A70" s="11" t="s">
        <v>33</v>
      </c>
      <c r="B70" s="97"/>
      <c r="C70" s="97" t="s">
        <v>86</v>
      </c>
      <c r="D70" s="97"/>
      <c r="E70" s="97"/>
      <c r="F70" s="5"/>
      <c r="G70" s="22">
        <f>H70+I70+J70</f>
        <v>240568</v>
      </c>
      <c r="H70" s="22">
        <f>H73+H78</f>
        <v>200000</v>
      </c>
      <c r="I70" s="22">
        <f t="shared" ref="I70:J70" si="42">I73+I78</f>
        <v>20284</v>
      </c>
      <c r="J70" s="22">
        <f t="shared" si="42"/>
        <v>20284</v>
      </c>
      <c r="K70" s="21">
        <f t="shared" si="23"/>
        <v>225090</v>
      </c>
      <c r="L70" s="21">
        <f t="shared" si="24"/>
        <v>93.566060323900103</v>
      </c>
      <c r="M70" s="22">
        <f>N70+O70+P70</f>
        <v>225090</v>
      </c>
      <c r="N70" s="22">
        <f>N73+N78</f>
        <v>187132.2</v>
      </c>
      <c r="O70" s="22">
        <f t="shared" ref="O70:P70" si="43">O73+O78</f>
        <v>18978.900000000001</v>
      </c>
      <c r="P70" s="22">
        <f t="shared" si="43"/>
        <v>18978.900000000001</v>
      </c>
      <c r="Q70" s="21">
        <f t="shared" si="21"/>
        <v>93.566060323900103</v>
      </c>
    </row>
    <row r="71" spans="1:17" s="13" customFormat="1" ht="45" x14ac:dyDescent="0.25">
      <c r="A71" s="31" t="s">
        <v>83</v>
      </c>
      <c r="B71" s="15"/>
      <c r="C71" s="15"/>
      <c r="D71" s="15"/>
      <c r="E71" s="15"/>
      <c r="F71" s="32"/>
      <c r="G71" s="22"/>
      <c r="H71" s="41"/>
      <c r="I71" s="41"/>
      <c r="J71" s="41"/>
      <c r="K71" s="21"/>
      <c r="L71" s="21"/>
      <c r="M71" s="22"/>
      <c r="N71" s="41"/>
      <c r="O71" s="42"/>
      <c r="P71" s="41"/>
      <c r="Q71" s="21"/>
    </row>
    <row r="72" spans="1:17" s="13" customFormat="1" x14ac:dyDescent="0.25">
      <c r="A72" s="31" t="s">
        <v>26</v>
      </c>
      <c r="B72" s="15"/>
      <c r="C72" s="15"/>
      <c r="D72" s="15"/>
      <c r="E72" s="15"/>
      <c r="F72" s="32"/>
      <c r="G72" s="22"/>
      <c r="H72" s="41"/>
      <c r="I72" s="41"/>
      <c r="J72" s="41"/>
      <c r="K72" s="21"/>
      <c r="L72" s="21"/>
      <c r="M72" s="22"/>
      <c r="N72" s="41"/>
      <c r="O72" s="42"/>
      <c r="P72" s="41"/>
      <c r="Q72" s="21"/>
    </row>
    <row r="73" spans="1:17" s="13" customFormat="1" ht="135" x14ac:dyDescent="0.25">
      <c r="A73" s="29" t="s">
        <v>369</v>
      </c>
      <c r="B73" s="15" t="s">
        <v>199</v>
      </c>
      <c r="C73" s="15"/>
      <c r="D73" s="15" t="s">
        <v>371</v>
      </c>
      <c r="E73" s="15"/>
      <c r="F73" s="15" t="s">
        <v>370</v>
      </c>
      <c r="G73" s="22">
        <f t="shared" ref="G73" si="44">H73+I73+J73</f>
        <v>240568</v>
      </c>
      <c r="H73" s="41">
        <f>H75+H76+H77</f>
        <v>200000</v>
      </c>
      <c r="I73" s="41">
        <v>20284</v>
      </c>
      <c r="J73" s="41">
        <v>20284</v>
      </c>
      <c r="K73" s="21">
        <f t="shared" ref="K73" si="45">M73</f>
        <v>225090</v>
      </c>
      <c r="L73" s="21">
        <f t="shared" ref="L73" si="46">K73/G73*100</f>
        <v>93.566060323900103</v>
      </c>
      <c r="M73" s="22">
        <f>N73+O73+P73</f>
        <v>225090</v>
      </c>
      <c r="N73" s="42">
        <v>187132.2</v>
      </c>
      <c r="O73" s="41">
        <v>18978.900000000001</v>
      </c>
      <c r="P73" s="41">
        <v>18978.900000000001</v>
      </c>
      <c r="Q73" s="21">
        <f t="shared" si="21"/>
        <v>93.566060323900103</v>
      </c>
    </row>
    <row r="74" spans="1:17" s="67" customFormat="1" hidden="1" x14ac:dyDescent="0.25">
      <c r="A74" s="61" t="s">
        <v>28</v>
      </c>
      <c r="B74" s="68"/>
      <c r="C74" s="68"/>
      <c r="D74" s="68"/>
      <c r="E74" s="68"/>
      <c r="F74" s="62"/>
      <c r="G74" s="63"/>
      <c r="H74" s="64"/>
      <c r="I74" s="64"/>
      <c r="J74" s="64"/>
      <c r="K74" s="65"/>
      <c r="L74" s="65"/>
      <c r="M74" s="63"/>
      <c r="N74" s="64"/>
      <c r="O74" s="66"/>
      <c r="P74" s="64"/>
      <c r="Q74" s="65"/>
    </row>
    <row r="75" spans="1:17" s="75" customFormat="1" ht="140.25" hidden="1" customHeight="1" x14ac:dyDescent="0.25">
      <c r="A75" s="61" t="s">
        <v>293</v>
      </c>
      <c r="B75" s="68" t="s">
        <v>199</v>
      </c>
      <c r="C75" s="68" t="s">
        <v>87</v>
      </c>
      <c r="D75" s="69" t="s">
        <v>200</v>
      </c>
      <c r="E75" s="70" t="s">
        <v>291</v>
      </c>
      <c r="F75" s="71" t="s">
        <v>295</v>
      </c>
      <c r="G75" s="63">
        <f t="shared" si="22"/>
        <v>14077.9</v>
      </c>
      <c r="H75" s="72">
        <v>11165.6</v>
      </c>
      <c r="I75" s="72">
        <v>356.3</v>
      </c>
      <c r="J75" s="72">
        <v>2556</v>
      </c>
      <c r="K75" s="65">
        <f t="shared" si="23"/>
        <v>2254.46</v>
      </c>
      <c r="L75" s="65">
        <f t="shared" si="24"/>
        <v>16.014178251017551</v>
      </c>
      <c r="M75" s="63">
        <f t="shared" si="25"/>
        <v>2254.46</v>
      </c>
      <c r="N75" s="72">
        <v>1713.2</v>
      </c>
      <c r="O75" s="73">
        <v>351.51</v>
      </c>
      <c r="P75" s="72">
        <v>189.75</v>
      </c>
      <c r="Q75" s="65">
        <f t="shared" si="21"/>
        <v>16.014178251017551</v>
      </c>
    </row>
    <row r="76" spans="1:17" s="75" customFormat="1" ht="165.75" hidden="1" x14ac:dyDescent="0.25">
      <c r="A76" s="61" t="s">
        <v>292</v>
      </c>
      <c r="B76" s="68" t="s">
        <v>199</v>
      </c>
      <c r="C76" s="68" t="s">
        <v>88</v>
      </c>
      <c r="D76" s="69" t="s">
        <v>201</v>
      </c>
      <c r="E76" s="70" t="s">
        <v>290</v>
      </c>
      <c r="F76" s="71" t="s">
        <v>294</v>
      </c>
      <c r="G76" s="63">
        <f t="shared" si="22"/>
        <v>192374.6</v>
      </c>
      <c r="H76" s="72">
        <v>173355.8</v>
      </c>
      <c r="I76" s="72">
        <v>5532.6</v>
      </c>
      <c r="J76" s="72">
        <v>13486.2</v>
      </c>
      <c r="K76" s="65">
        <f t="shared" si="23"/>
        <v>9773.94</v>
      </c>
      <c r="L76" s="65">
        <f t="shared" si="24"/>
        <v>5.0806811294214524</v>
      </c>
      <c r="M76" s="63">
        <f t="shared" si="25"/>
        <v>9773.94</v>
      </c>
      <c r="N76" s="72">
        <v>7443.63</v>
      </c>
      <c r="O76" s="73">
        <v>1505.86</v>
      </c>
      <c r="P76" s="72">
        <v>824.45</v>
      </c>
      <c r="Q76" s="65">
        <f t="shared" si="21"/>
        <v>5.0806811294214524</v>
      </c>
    </row>
    <row r="77" spans="1:17" s="75" customFormat="1" ht="105" hidden="1" x14ac:dyDescent="0.25">
      <c r="A77" s="61" t="s">
        <v>248</v>
      </c>
      <c r="B77" s="68"/>
      <c r="C77" s="68"/>
      <c r="D77" s="69"/>
      <c r="E77" s="70"/>
      <c r="F77" s="71"/>
      <c r="G77" s="63">
        <f>H77+I77+J77</f>
        <v>37868.300000000003</v>
      </c>
      <c r="H77" s="72">
        <v>15478.6</v>
      </c>
      <c r="I77" s="72">
        <v>18032.8</v>
      </c>
      <c r="J77" s="72">
        <v>4356.8999999999996</v>
      </c>
      <c r="K77" s="65">
        <f>M77</f>
        <v>0</v>
      </c>
      <c r="L77" s="65">
        <f>K77/G77*100</f>
        <v>0</v>
      </c>
      <c r="M77" s="63">
        <f>N77+O77+P77</f>
        <v>0</v>
      </c>
      <c r="N77" s="72"/>
      <c r="O77" s="73"/>
      <c r="P77" s="72"/>
      <c r="Q77" s="65">
        <f>M77/G77*100</f>
        <v>0</v>
      </c>
    </row>
    <row r="78" spans="1:17" ht="90" x14ac:dyDescent="0.25">
      <c r="A78" s="29" t="s">
        <v>247</v>
      </c>
      <c r="B78" s="15"/>
      <c r="C78" s="15"/>
      <c r="D78" s="36"/>
      <c r="E78" s="37"/>
      <c r="F78" s="14"/>
      <c r="G78" s="22">
        <f t="shared" si="22"/>
        <v>0</v>
      </c>
      <c r="H78" s="43"/>
      <c r="I78" s="43">
        <v>0</v>
      </c>
      <c r="J78" s="54"/>
      <c r="K78" s="21">
        <f t="shared" ref="K78" si="47">M78</f>
        <v>0</v>
      </c>
      <c r="L78" s="21">
        <v>0</v>
      </c>
      <c r="M78" s="22">
        <f t="shared" si="25"/>
        <v>0</v>
      </c>
      <c r="N78" s="43"/>
      <c r="O78" s="44"/>
      <c r="P78" s="43"/>
      <c r="Q78" s="21">
        <v>0</v>
      </c>
    </row>
    <row r="79" spans="1:17" s="4" customFormat="1" ht="85.5" customHeight="1" x14ac:dyDescent="0.25">
      <c r="A79" s="10" t="s">
        <v>89</v>
      </c>
      <c r="B79" s="96"/>
      <c r="C79" s="96" t="s">
        <v>90</v>
      </c>
      <c r="D79" s="96"/>
      <c r="E79" s="96"/>
      <c r="F79" s="3"/>
      <c r="G79" s="25">
        <f t="shared" si="22"/>
        <v>67954</v>
      </c>
      <c r="H79" s="21">
        <f>H80</f>
        <v>11393.2</v>
      </c>
      <c r="I79" s="21">
        <f>I80</f>
        <v>53588.6</v>
      </c>
      <c r="J79" s="21">
        <f>J80</f>
        <v>2972.2</v>
      </c>
      <c r="K79" s="21">
        <f t="shared" si="23"/>
        <v>67919.899999999994</v>
      </c>
      <c r="L79" s="21">
        <f t="shared" si="24"/>
        <v>99.949818995202634</v>
      </c>
      <c r="M79" s="25">
        <f t="shared" si="25"/>
        <v>67919.899999999994</v>
      </c>
      <c r="N79" s="21">
        <f>N80</f>
        <v>11393.2</v>
      </c>
      <c r="O79" s="21">
        <f>O80</f>
        <v>53554.5</v>
      </c>
      <c r="P79" s="21">
        <f>P80</f>
        <v>2972.2</v>
      </c>
      <c r="Q79" s="21">
        <f t="shared" si="21"/>
        <v>99.949818995202634</v>
      </c>
    </row>
    <row r="80" spans="1:17" s="104" customFormat="1" ht="35.25" customHeight="1" x14ac:dyDescent="0.25">
      <c r="A80" s="101" t="s">
        <v>27</v>
      </c>
      <c r="B80" s="93"/>
      <c r="C80" s="93" t="s">
        <v>91</v>
      </c>
      <c r="D80" s="93"/>
      <c r="E80" s="93"/>
      <c r="F80" s="102"/>
      <c r="G80" s="23">
        <f t="shared" si="22"/>
        <v>67954</v>
      </c>
      <c r="H80" s="23">
        <f>H82</f>
        <v>11393.2</v>
      </c>
      <c r="I80" s="23">
        <f>I82</f>
        <v>53588.6</v>
      </c>
      <c r="J80" s="23">
        <f>J82</f>
        <v>2972.2</v>
      </c>
      <c r="K80" s="24">
        <f t="shared" si="23"/>
        <v>67919.899999999994</v>
      </c>
      <c r="L80" s="24">
        <f t="shared" si="24"/>
        <v>99.949818995202634</v>
      </c>
      <c r="M80" s="23">
        <f t="shared" si="25"/>
        <v>67919.899999999994</v>
      </c>
      <c r="N80" s="23">
        <f>N82</f>
        <v>11393.2</v>
      </c>
      <c r="O80" s="23">
        <f>O82</f>
        <v>53554.5</v>
      </c>
      <c r="P80" s="23">
        <f>P82</f>
        <v>2972.2</v>
      </c>
      <c r="Q80" s="24">
        <f t="shared" si="21"/>
        <v>99.949818995202634</v>
      </c>
    </row>
    <row r="81" spans="1:17" s="13" customFormat="1" ht="45" x14ac:dyDescent="0.25">
      <c r="A81" s="31" t="s">
        <v>83</v>
      </c>
      <c r="B81" s="15"/>
      <c r="C81" s="15"/>
      <c r="D81" s="15"/>
      <c r="E81" s="15"/>
      <c r="F81" s="32"/>
      <c r="G81" s="22"/>
      <c r="H81" s="41"/>
      <c r="I81" s="41"/>
      <c r="J81" s="41"/>
      <c r="K81" s="21"/>
      <c r="L81" s="21"/>
      <c r="M81" s="22"/>
      <c r="N81" s="41"/>
      <c r="O81" s="42"/>
      <c r="P81" s="41"/>
      <c r="Q81" s="21"/>
    </row>
    <row r="82" spans="1:17" ht="30" x14ac:dyDescent="0.25">
      <c r="A82" s="29" t="s">
        <v>92</v>
      </c>
      <c r="B82" s="15"/>
      <c r="C82" s="15"/>
      <c r="D82" s="15"/>
      <c r="E82" s="15"/>
      <c r="F82" s="15"/>
      <c r="G82" s="22">
        <f t="shared" si="22"/>
        <v>67954</v>
      </c>
      <c r="H82" s="43">
        <f>H85+H87+H89+H91+H93</f>
        <v>11393.2</v>
      </c>
      <c r="I82" s="43">
        <f>I85+I87+I89+I91+I93</f>
        <v>53588.6</v>
      </c>
      <c r="J82" s="43">
        <f>J85+J87+J89+J91+J93</f>
        <v>2972.2</v>
      </c>
      <c r="K82" s="21">
        <f t="shared" si="23"/>
        <v>67919.899999999994</v>
      </c>
      <c r="L82" s="21">
        <f t="shared" si="24"/>
        <v>99.949818995202634</v>
      </c>
      <c r="M82" s="22">
        <f t="shared" si="25"/>
        <v>67919.899999999994</v>
      </c>
      <c r="N82" s="43">
        <f>N85+N87+N89+N91+N93</f>
        <v>11393.2</v>
      </c>
      <c r="O82" s="43">
        <f>O85+O87+O89+O91+O93</f>
        <v>53554.5</v>
      </c>
      <c r="P82" s="43">
        <f>P85+P87+P89+P91+P93</f>
        <v>2972.2</v>
      </c>
      <c r="Q82" s="21">
        <f t="shared" si="21"/>
        <v>99.949818995202634</v>
      </c>
    </row>
    <row r="83" spans="1:17" x14ac:dyDescent="0.25">
      <c r="A83" s="29" t="s">
        <v>28</v>
      </c>
      <c r="B83" s="15"/>
      <c r="C83" s="15"/>
      <c r="D83" s="15"/>
      <c r="E83" s="15"/>
      <c r="F83" s="15"/>
      <c r="G83" s="22"/>
      <c r="H83" s="43"/>
      <c r="I83" s="43"/>
      <c r="J83" s="43"/>
      <c r="K83" s="21"/>
      <c r="L83" s="21"/>
      <c r="M83" s="22"/>
      <c r="N83" s="43"/>
      <c r="O83" s="44"/>
      <c r="P83" s="43"/>
      <c r="Q83" s="21"/>
    </row>
    <row r="84" spans="1:17" s="13" customFormat="1" x14ac:dyDescent="0.25">
      <c r="A84" s="31" t="s">
        <v>93</v>
      </c>
      <c r="B84" s="15"/>
      <c r="C84" s="15"/>
      <c r="D84" s="15"/>
      <c r="E84" s="15"/>
      <c r="F84" s="32"/>
      <c r="G84" s="22"/>
      <c r="H84" s="41"/>
      <c r="I84" s="41"/>
      <c r="J84" s="41"/>
      <c r="K84" s="21"/>
      <c r="L84" s="21"/>
      <c r="M84" s="22"/>
      <c r="N84" s="41"/>
      <c r="O84" s="42"/>
      <c r="P84" s="41"/>
      <c r="Q84" s="21"/>
    </row>
    <row r="85" spans="1:17" ht="150" x14ac:dyDescent="0.25">
      <c r="A85" s="29" t="s">
        <v>94</v>
      </c>
      <c r="B85" s="15" t="s">
        <v>194</v>
      </c>
      <c r="C85" s="15" t="s">
        <v>95</v>
      </c>
      <c r="D85" s="15" t="s">
        <v>297</v>
      </c>
      <c r="E85" s="15" t="s">
        <v>296</v>
      </c>
      <c r="F85" s="55" t="s">
        <v>298</v>
      </c>
      <c r="G85" s="22">
        <f t="shared" si="22"/>
        <v>14211.9</v>
      </c>
      <c r="H85" s="43"/>
      <c r="I85" s="43">
        <v>13355.4</v>
      </c>
      <c r="J85" s="43">
        <v>856.5</v>
      </c>
      <c r="K85" s="21">
        <f t="shared" si="23"/>
        <v>14211.9</v>
      </c>
      <c r="L85" s="21">
        <f t="shared" si="24"/>
        <v>100</v>
      </c>
      <c r="M85" s="22">
        <f t="shared" si="25"/>
        <v>14211.9</v>
      </c>
      <c r="N85" s="43"/>
      <c r="O85" s="44">
        <v>13355.4</v>
      </c>
      <c r="P85" s="43">
        <v>856.5</v>
      </c>
      <c r="Q85" s="21">
        <f t="shared" si="21"/>
        <v>100</v>
      </c>
    </row>
    <row r="86" spans="1:17" s="13" customFormat="1" x14ac:dyDescent="0.25">
      <c r="A86" s="31" t="s">
        <v>42</v>
      </c>
      <c r="B86" s="15"/>
      <c r="C86" s="15"/>
      <c r="D86" s="15"/>
      <c r="E86" s="15"/>
      <c r="F86" s="32"/>
      <c r="G86" s="22"/>
      <c r="H86" s="41"/>
      <c r="I86" s="41"/>
      <c r="J86" s="41"/>
      <c r="K86" s="21"/>
      <c r="L86" s="21"/>
      <c r="M86" s="22"/>
      <c r="N86" s="41"/>
      <c r="O86" s="42"/>
      <c r="P86" s="41"/>
      <c r="Q86" s="21"/>
    </row>
    <row r="87" spans="1:17" ht="184.5" customHeight="1" x14ac:dyDescent="0.25">
      <c r="A87" s="29" t="s">
        <v>96</v>
      </c>
      <c r="B87" s="15" t="s">
        <v>195</v>
      </c>
      <c r="C87" s="15" t="s">
        <v>97</v>
      </c>
      <c r="D87" s="15" t="s">
        <v>317</v>
      </c>
      <c r="E87" s="15" t="s">
        <v>318</v>
      </c>
      <c r="F87" s="55">
        <v>43435</v>
      </c>
      <c r="G87" s="22">
        <f t="shared" si="22"/>
        <v>11695.300000000001</v>
      </c>
      <c r="H87" s="43"/>
      <c r="I87" s="43">
        <v>11121.1</v>
      </c>
      <c r="J87" s="43">
        <v>574.20000000000005</v>
      </c>
      <c r="K87" s="21">
        <f t="shared" si="23"/>
        <v>11695.300000000001</v>
      </c>
      <c r="L87" s="21">
        <f t="shared" si="24"/>
        <v>100</v>
      </c>
      <c r="M87" s="22">
        <f t="shared" si="25"/>
        <v>11695.300000000001</v>
      </c>
      <c r="N87" s="43"/>
      <c r="O87" s="44">
        <v>11121.1</v>
      </c>
      <c r="P87" s="43">
        <v>574.20000000000005</v>
      </c>
      <c r="Q87" s="21">
        <f t="shared" si="21"/>
        <v>100</v>
      </c>
    </row>
    <row r="88" spans="1:17" s="13" customFormat="1" x14ac:dyDescent="0.25">
      <c r="A88" s="31" t="s">
        <v>50</v>
      </c>
      <c r="B88" s="15"/>
      <c r="C88" s="15"/>
      <c r="D88" s="15"/>
      <c r="E88" s="15"/>
      <c r="F88" s="32"/>
      <c r="G88" s="22"/>
      <c r="H88" s="41"/>
      <c r="I88" s="41"/>
      <c r="J88" s="41"/>
      <c r="K88" s="21"/>
      <c r="L88" s="21"/>
      <c r="M88" s="22"/>
      <c r="N88" s="41"/>
      <c r="O88" s="42"/>
      <c r="P88" s="41"/>
      <c r="Q88" s="21"/>
    </row>
    <row r="89" spans="1:17" ht="133.5" customHeight="1" x14ac:dyDescent="0.25">
      <c r="A89" s="29" t="s">
        <v>98</v>
      </c>
      <c r="B89" s="15" t="s">
        <v>196</v>
      </c>
      <c r="C89" s="15" t="s">
        <v>99</v>
      </c>
      <c r="D89" s="15" t="s">
        <v>393</v>
      </c>
      <c r="E89" s="15" t="s">
        <v>394</v>
      </c>
      <c r="F89" s="55">
        <v>43435</v>
      </c>
      <c r="G89" s="22">
        <f t="shared" si="22"/>
        <v>14824</v>
      </c>
      <c r="H89" s="43"/>
      <c r="I89" s="43">
        <v>14074</v>
      </c>
      <c r="J89" s="43">
        <v>750</v>
      </c>
      <c r="K89" s="21">
        <f t="shared" si="23"/>
        <v>14789.9</v>
      </c>
      <c r="L89" s="21">
        <f t="shared" si="24"/>
        <v>99.769967620075548</v>
      </c>
      <c r="M89" s="22">
        <f t="shared" si="25"/>
        <v>14789.9</v>
      </c>
      <c r="N89" s="43"/>
      <c r="O89" s="44">
        <v>14039.9</v>
      </c>
      <c r="P89" s="43">
        <v>750</v>
      </c>
      <c r="Q89" s="21">
        <f t="shared" si="21"/>
        <v>99.769967620075548</v>
      </c>
    </row>
    <row r="90" spans="1:17" s="13" customFormat="1" x14ac:dyDescent="0.25">
      <c r="A90" s="31" t="s">
        <v>47</v>
      </c>
      <c r="B90" s="15"/>
      <c r="C90" s="15"/>
      <c r="D90" s="15"/>
      <c r="E90" s="15"/>
      <c r="F90" s="32"/>
      <c r="G90" s="22"/>
      <c r="H90" s="41"/>
      <c r="I90" s="41"/>
      <c r="J90" s="41"/>
      <c r="K90" s="21"/>
      <c r="L90" s="21"/>
      <c r="M90" s="22"/>
      <c r="N90" s="41"/>
      <c r="O90" s="42"/>
      <c r="P90" s="41"/>
      <c r="Q90" s="21"/>
    </row>
    <row r="91" spans="1:17" ht="180" x14ac:dyDescent="0.25">
      <c r="A91" s="29" t="s">
        <v>100</v>
      </c>
      <c r="B91" s="15" t="s">
        <v>198</v>
      </c>
      <c r="C91" s="15" t="s">
        <v>186</v>
      </c>
      <c r="D91" s="15" t="s">
        <v>319</v>
      </c>
      <c r="E91" s="15" t="s">
        <v>321</v>
      </c>
      <c r="F91" s="15" t="s">
        <v>320</v>
      </c>
      <c r="G91" s="22">
        <f t="shared" si="22"/>
        <v>12254.800000000001</v>
      </c>
      <c r="H91" s="43">
        <v>11393.2</v>
      </c>
      <c r="I91" s="43">
        <f>727.2+91.3</f>
        <v>818.5</v>
      </c>
      <c r="J91" s="43">
        <v>43.1</v>
      </c>
      <c r="K91" s="21">
        <f t="shared" si="23"/>
        <v>12254.800000000001</v>
      </c>
      <c r="L91" s="21">
        <f t="shared" si="24"/>
        <v>100</v>
      </c>
      <c r="M91" s="22">
        <f t="shared" si="25"/>
        <v>12254.800000000001</v>
      </c>
      <c r="N91" s="43">
        <v>11393.2</v>
      </c>
      <c r="O91" s="44">
        <v>818.5</v>
      </c>
      <c r="P91" s="43">
        <v>43.1</v>
      </c>
      <c r="Q91" s="21">
        <f t="shared" si="21"/>
        <v>100</v>
      </c>
    </row>
    <row r="92" spans="1:17" s="13" customFormat="1" x14ac:dyDescent="0.25">
      <c r="A92" s="31" t="s">
        <v>101</v>
      </c>
      <c r="B92" s="15"/>
      <c r="C92" s="15"/>
      <c r="D92" s="15"/>
      <c r="E92" s="15"/>
      <c r="F92" s="32"/>
      <c r="G92" s="22"/>
      <c r="H92" s="41"/>
      <c r="I92" s="41"/>
      <c r="J92" s="41"/>
      <c r="K92" s="21"/>
      <c r="L92" s="21"/>
      <c r="M92" s="22"/>
      <c r="N92" s="41"/>
      <c r="O92" s="42"/>
      <c r="P92" s="41"/>
      <c r="Q92" s="21"/>
    </row>
    <row r="93" spans="1:17" ht="108.75" customHeight="1" x14ac:dyDescent="0.25">
      <c r="A93" s="29" t="s">
        <v>102</v>
      </c>
      <c r="B93" s="15" t="s">
        <v>197</v>
      </c>
      <c r="C93" s="15" t="s">
        <v>103</v>
      </c>
      <c r="D93" s="15" t="s">
        <v>322</v>
      </c>
      <c r="E93" s="15" t="s">
        <v>324</v>
      </c>
      <c r="F93" s="15" t="s">
        <v>323</v>
      </c>
      <c r="G93" s="22">
        <f t="shared" si="22"/>
        <v>14968</v>
      </c>
      <c r="H93" s="43"/>
      <c r="I93" s="43">
        <v>14219.6</v>
      </c>
      <c r="J93" s="43">
        <v>748.4</v>
      </c>
      <c r="K93" s="21">
        <f t="shared" si="23"/>
        <v>14968</v>
      </c>
      <c r="L93" s="21">
        <f t="shared" si="24"/>
        <v>100</v>
      </c>
      <c r="M93" s="22">
        <f t="shared" si="25"/>
        <v>14968</v>
      </c>
      <c r="N93" s="43"/>
      <c r="O93" s="44">
        <v>14219.6</v>
      </c>
      <c r="P93" s="43">
        <v>748.4</v>
      </c>
      <c r="Q93" s="21">
        <f t="shared" si="21"/>
        <v>100</v>
      </c>
    </row>
    <row r="94" spans="1:17" s="12" customFormat="1" ht="15.75" x14ac:dyDescent="0.25">
      <c r="A94" s="33" t="s">
        <v>34</v>
      </c>
      <c r="B94" s="94"/>
      <c r="C94" s="94"/>
      <c r="D94" s="94"/>
      <c r="E94" s="94"/>
      <c r="F94" s="34"/>
      <c r="G94" s="23">
        <f t="shared" si="22"/>
        <v>501277.2</v>
      </c>
      <c r="H94" s="26">
        <f>H96+H104</f>
        <v>3346</v>
      </c>
      <c r="I94" s="26">
        <f>I96+I104</f>
        <v>497931.2</v>
      </c>
      <c r="J94" s="26">
        <f>J96+J104</f>
        <v>0</v>
      </c>
      <c r="K94" s="24">
        <f t="shared" si="23"/>
        <v>500965.4</v>
      </c>
      <c r="L94" s="24">
        <f t="shared" si="24"/>
        <v>99.937798886524263</v>
      </c>
      <c r="M94" s="23">
        <f t="shared" si="25"/>
        <v>500965.4</v>
      </c>
      <c r="N94" s="26">
        <f>N96+N104</f>
        <v>3346</v>
      </c>
      <c r="O94" s="26">
        <f>O96+O104</f>
        <v>497619.4</v>
      </c>
      <c r="P94" s="26">
        <f>P96+P104</f>
        <v>0</v>
      </c>
      <c r="Q94" s="24">
        <f t="shared" si="21"/>
        <v>99.937798886524263</v>
      </c>
    </row>
    <row r="95" spans="1:17" x14ac:dyDescent="0.25">
      <c r="A95" s="29" t="s">
        <v>28</v>
      </c>
      <c r="B95" s="15"/>
      <c r="C95" s="15"/>
      <c r="D95" s="15"/>
      <c r="E95" s="15"/>
      <c r="F95" s="15"/>
      <c r="G95" s="22">
        <f t="shared" si="22"/>
        <v>0</v>
      </c>
      <c r="H95" s="43"/>
      <c r="I95" s="43"/>
      <c r="J95" s="43"/>
      <c r="K95" s="21"/>
      <c r="L95" s="21"/>
      <c r="M95" s="22"/>
      <c r="N95" s="43"/>
      <c r="O95" s="44"/>
      <c r="P95" s="43"/>
      <c r="Q95" s="21"/>
    </row>
    <row r="96" spans="1:17" s="4" customFormat="1" ht="63.75" customHeight="1" x14ac:dyDescent="0.25">
      <c r="A96" s="10" t="s">
        <v>104</v>
      </c>
      <c r="B96" s="96"/>
      <c r="C96" s="96" t="s">
        <v>105</v>
      </c>
      <c r="D96" s="96"/>
      <c r="E96" s="96"/>
      <c r="F96" s="3"/>
      <c r="G96" s="22">
        <f t="shared" si="22"/>
        <v>409018</v>
      </c>
      <c r="H96" s="21">
        <f>H97</f>
        <v>0</v>
      </c>
      <c r="I96" s="21">
        <f>I97</f>
        <v>409018</v>
      </c>
      <c r="J96" s="21">
        <f>J97</f>
        <v>0</v>
      </c>
      <c r="K96" s="21">
        <f t="shared" si="23"/>
        <v>409018</v>
      </c>
      <c r="L96" s="21">
        <f t="shared" si="24"/>
        <v>100</v>
      </c>
      <c r="M96" s="22">
        <f t="shared" si="25"/>
        <v>409018</v>
      </c>
      <c r="N96" s="21">
        <f>N97</f>
        <v>0</v>
      </c>
      <c r="O96" s="21">
        <f>O97</f>
        <v>409018</v>
      </c>
      <c r="P96" s="21">
        <f>P97</f>
        <v>0</v>
      </c>
      <c r="Q96" s="21">
        <f t="shared" si="21"/>
        <v>100</v>
      </c>
    </row>
    <row r="97" spans="1:17" s="6" customFormat="1" ht="63" x14ac:dyDescent="0.25">
      <c r="A97" s="11" t="s">
        <v>106</v>
      </c>
      <c r="B97" s="97"/>
      <c r="C97" s="97" t="s">
        <v>107</v>
      </c>
      <c r="D97" s="97"/>
      <c r="E97" s="97"/>
      <c r="F97" s="5"/>
      <c r="G97" s="22">
        <f t="shared" si="22"/>
        <v>409018</v>
      </c>
      <c r="H97" s="22">
        <f>H99+H100+H103</f>
        <v>0</v>
      </c>
      <c r="I97" s="22">
        <f>I99+I100+I103</f>
        <v>409018</v>
      </c>
      <c r="J97" s="22">
        <f>J99+J100+J103</f>
        <v>0</v>
      </c>
      <c r="K97" s="21">
        <f t="shared" si="23"/>
        <v>409018</v>
      </c>
      <c r="L97" s="21">
        <f t="shared" si="24"/>
        <v>100</v>
      </c>
      <c r="M97" s="22">
        <f t="shared" si="25"/>
        <v>409018</v>
      </c>
      <c r="N97" s="22">
        <f>N99+N100+N103</f>
        <v>0</v>
      </c>
      <c r="O97" s="22">
        <f>O99+O100+O103</f>
        <v>409018</v>
      </c>
      <c r="P97" s="22">
        <f>P99+P100+P103</f>
        <v>0</v>
      </c>
      <c r="Q97" s="21">
        <f t="shared" si="21"/>
        <v>100</v>
      </c>
    </row>
    <row r="98" spans="1:17" s="13" customFormat="1" ht="30" x14ac:dyDescent="0.25">
      <c r="A98" s="31" t="s">
        <v>35</v>
      </c>
      <c r="B98" s="15"/>
      <c r="C98" s="15"/>
      <c r="D98" s="15"/>
      <c r="E98" s="15"/>
      <c r="F98" s="32"/>
      <c r="G98" s="22"/>
      <c r="H98" s="41"/>
      <c r="I98" s="41"/>
      <c r="J98" s="41"/>
      <c r="K98" s="21"/>
      <c r="L98" s="21"/>
      <c r="M98" s="22"/>
      <c r="N98" s="41"/>
      <c r="O98" s="42"/>
      <c r="P98" s="41"/>
      <c r="Q98" s="21"/>
    </row>
    <row r="99" spans="1:17" ht="201.75" customHeight="1" x14ac:dyDescent="0.25">
      <c r="A99" s="29" t="s">
        <v>190</v>
      </c>
      <c r="B99" s="15" t="s">
        <v>213</v>
      </c>
      <c r="C99" s="15" t="s">
        <v>108</v>
      </c>
      <c r="D99" s="15" t="s">
        <v>217</v>
      </c>
      <c r="E99" s="15" t="s">
        <v>417</v>
      </c>
      <c r="F99" s="15" t="s">
        <v>215</v>
      </c>
      <c r="G99" s="22">
        <f t="shared" si="22"/>
        <v>271508</v>
      </c>
      <c r="H99" s="43"/>
      <c r="I99" s="43">
        <v>271508</v>
      </c>
      <c r="J99" s="43"/>
      <c r="K99" s="21">
        <f t="shared" si="23"/>
        <v>271508</v>
      </c>
      <c r="L99" s="21">
        <f t="shared" si="24"/>
        <v>100</v>
      </c>
      <c r="M99" s="22">
        <f t="shared" si="25"/>
        <v>271508</v>
      </c>
      <c r="N99" s="43"/>
      <c r="O99" s="44">
        <v>271508</v>
      </c>
      <c r="P99" s="43"/>
      <c r="Q99" s="21">
        <f t="shared" si="21"/>
        <v>100</v>
      </c>
    </row>
    <row r="100" spans="1:17" ht="106.5" customHeight="1" x14ac:dyDescent="0.25">
      <c r="A100" s="29" t="s">
        <v>189</v>
      </c>
      <c r="B100" s="15" t="s">
        <v>395</v>
      </c>
      <c r="C100" s="15" t="s">
        <v>109</v>
      </c>
      <c r="D100" s="15"/>
      <c r="E100" s="15"/>
      <c r="F100" s="15" t="s">
        <v>214</v>
      </c>
      <c r="G100" s="22">
        <f t="shared" si="22"/>
        <v>7510</v>
      </c>
      <c r="H100" s="43">
        <f>H102</f>
        <v>0</v>
      </c>
      <c r="I100" s="43">
        <v>7510</v>
      </c>
      <c r="J100" s="43"/>
      <c r="K100" s="21">
        <f t="shared" si="23"/>
        <v>7510</v>
      </c>
      <c r="L100" s="21">
        <f t="shared" si="24"/>
        <v>100</v>
      </c>
      <c r="M100" s="22">
        <f t="shared" si="25"/>
        <v>7510</v>
      </c>
      <c r="N100" s="43">
        <f>N102</f>
        <v>0</v>
      </c>
      <c r="O100" s="43">
        <v>7510</v>
      </c>
      <c r="P100" s="43">
        <f>P102</f>
        <v>0</v>
      </c>
      <c r="Q100" s="21">
        <f t="shared" si="21"/>
        <v>100</v>
      </c>
    </row>
    <row r="101" spans="1:17" x14ac:dyDescent="0.25">
      <c r="A101" s="29" t="s">
        <v>28</v>
      </c>
      <c r="B101" s="15"/>
      <c r="C101" s="15"/>
      <c r="D101" s="15"/>
      <c r="E101" s="15"/>
      <c r="F101" s="15"/>
      <c r="G101" s="22"/>
      <c r="H101" s="43"/>
      <c r="I101" s="43"/>
      <c r="J101" s="43"/>
      <c r="K101" s="21"/>
      <c r="L101" s="21"/>
      <c r="M101" s="22"/>
      <c r="N101" s="43"/>
      <c r="O101" s="44"/>
      <c r="P101" s="43"/>
      <c r="Q101" s="21"/>
    </row>
    <row r="102" spans="1:17" x14ac:dyDescent="0.25">
      <c r="A102" s="29" t="s">
        <v>59</v>
      </c>
      <c r="B102" s="15"/>
      <c r="C102" s="15"/>
      <c r="D102" s="15"/>
      <c r="E102" s="15"/>
      <c r="F102" s="15"/>
      <c r="G102" s="22">
        <f t="shared" si="22"/>
        <v>10000</v>
      </c>
      <c r="H102" s="43"/>
      <c r="I102" s="43">
        <v>10000</v>
      </c>
      <c r="J102" s="43"/>
      <c r="K102" s="21">
        <f t="shared" si="23"/>
        <v>0</v>
      </c>
      <c r="L102" s="21">
        <f t="shared" si="24"/>
        <v>0</v>
      </c>
      <c r="M102" s="22">
        <f t="shared" si="25"/>
        <v>0</v>
      </c>
      <c r="N102" s="43"/>
      <c r="O102" s="44"/>
      <c r="P102" s="43"/>
      <c r="Q102" s="21">
        <f t="shared" si="21"/>
        <v>0</v>
      </c>
    </row>
    <row r="103" spans="1:17" ht="117.75" customHeight="1" x14ac:dyDescent="0.25">
      <c r="A103" s="29" t="s">
        <v>110</v>
      </c>
      <c r="B103" s="15" t="s">
        <v>216</v>
      </c>
      <c r="C103" s="15" t="s">
        <v>111</v>
      </c>
      <c r="D103" s="15" t="s">
        <v>217</v>
      </c>
      <c r="E103" s="15"/>
      <c r="F103" s="15" t="s">
        <v>218</v>
      </c>
      <c r="G103" s="22">
        <f t="shared" si="22"/>
        <v>130000</v>
      </c>
      <c r="H103" s="43"/>
      <c r="I103" s="43">
        <v>130000</v>
      </c>
      <c r="J103" s="43"/>
      <c r="K103" s="21">
        <f t="shared" si="23"/>
        <v>130000</v>
      </c>
      <c r="L103" s="21">
        <f t="shared" si="24"/>
        <v>100</v>
      </c>
      <c r="M103" s="22">
        <f t="shared" si="25"/>
        <v>130000</v>
      </c>
      <c r="N103" s="43"/>
      <c r="O103" s="44">
        <v>130000</v>
      </c>
      <c r="P103" s="43"/>
      <c r="Q103" s="21">
        <f t="shared" si="21"/>
        <v>100</v>
      </c>
    </row>
    <row r="104" spans="1:17" s="4" customFormat="1" ht="63.75" customHeight="1" x14ac:dyDescent="0.25">
      <c r="A104" s="10" t="s">
        <v>112</v>
      </c>
      <c r="B104" s="96"/>
      <c r="C104" s="96" t="s">
        <v>90</v>
      </c>
      <c r="D104" s="96"/>
      <c r="E104" s="96"/>
      <c r="F104" s="3"/>
      <c r="G104" s="22">
        <f t="shared" si="22"/>
        <v>92259.199999999997</v>
      </c>
      <c r="H104" s="21">
        <f>H105</f>
        <v>3346</v>
      </c>
      <c r="I104" s="21">
        <f>I105</f>
        <v>88913.2</v>
      </c>
      <c r="J104" s="21">
        <f>J105</f>
        <v>0</v>
      </c>
      <c r="K104" s="21">
        <f t="shared" si="23"/>
        <v>91947.4</v>
      </c>
      <c r="L104" s="21">
        <f t="shared" si="24"/>
        <v>99.662039124553431</v>
      </c>
      <c r="M104" s="22">
        <f t="shared" si="25"/>
        <v>91947.4</v>
      </c>
      <c r="N104" s="21">
        <f>N105</f>
        <v>3346</v>
      </c>
      <c r="O104" s="21">
        <f>O105</f>
        <v>88601.4</v>
      </c>
      <c r="P104" s="21">
        <f>P105</f>
        <v>0</v>
      </c>
      <c r="Q104" s="21">
        <f t="shared" si="21"/>
        <v>99.662039124553431</v>
      </c>
    </row>
    <row r="105" spans="1:17" s="6" customFormat="1" ht="31.5" x14ac:dyDescent="0.25">
      <c r="A105" s="11" t="s">
        <v>113</v>
      </c>
      <c r="B105" s="97"/>
      <c r="C105" s="97" t="s">
        <v>91</v>
      </c>
      <c r="D105" s="97"/>
      <c r="E105" s="97"/>
      <c r="F105" s="5"/>
      <c r="G105" s="22">
        <f t="shared" si="22"/>
        <v>92259.199999999997</v>
      </c>
      <c r="H105" s="22">
        <f>H107</f>
        <v>3346</v>
      </c>
      <c r="I105" s="22">
        <f>I107</f>
        <v>88913.2</v>
      </c>
      <c r="J105" s="22">
        <f>J107</f>
        <v>0</v>
      </c>
      <c r="K105" s="21">
        <f t="shared" si="23"/>
        <v>91947.4</v>
      </c>
      <c r="L105" s="21">
        <f t="shared" si="24"/>
        <v>99.662039124553431</v>
      </c>
      <c r="M105" s="22">
        <f t="shared" si="25"/>
        <v>91947.4</v>
      </c>
      <c r="N105" s="22">
        <f>N107</f>
        <v>3346</v>
      </c>
      <c r="O105" s="22">
        <f>O107</f>
        <v>88601.4</v>
      </c>
      <c r="P105" s="22">
        <f>P107</f>
        <v>0</v>
      </c>
      <c r="Q105" s="21">
        <f t="shared" si="21"/>
        <v>99.662039124553431</v>
      </c>
    </row>
    <row r="106" spans="1:17" ht="30" x14ac:dyDescent="0.25">
      <c r="A106" s="29" t="s">
        <v>35</v>
      </c>
      <c r="B106" s="15"/>
      <c r="C106" s="15"/>
      <c r="D106" s="15"/>
      <c r="E106" s="15"/>
      <c r="F106" s="15"/>
      <c r="G106" s="22"/>
      <c r="H106" s="43"/>
      <c r="I106" s="43"/>
      <c r="J106" s="43"/>
      <c r="K106" s="21"/>
      <c r="L106" s="21"/>
      <c r="M106" s="22"/>
      <c r="N106" s="43"/>
      <c r="O106" s="44"/>
      <c r="P106" s="43"/>
      <c r="Q106" s="21"/>
    </row>
    <row r="107" spans="1:17" ht="90" x14ac:dyDescent="0.25">
      <c r="A107" s="29" t="s">
        <v>397</v>
      </c>
      <c r="B107" s="15" t="s">
        <v>216</v>
      </c>
      <c r="C107" s="15" t="s">
        <v>114</v>
      </c>
      <c r="D107" s="15" t="s">
        <v>396</v>
      </c>
      <c r="E107" s="15" t="s">
        <v>398</v>
      </c>
      <c r="F107" s="15" t="s">
        <v>333</v>
      </c>
      <c r="G107" s="22">
        <f t="shared" si="22"/>
        <v>92259.199999999997</v>
      </c>
      <c r="H107" s="43">
        <v>3346</v>
      </c>
      <c r="I107" s="43">
        <v>88913.2</v>
      </c>
      <c r="J107" s="43"/>
      <c r="K107" s="21">
        <f t="shared" si="23"/>
        <v>91947.4</v>
      </c>
      <c r="L107" s="21">
        <f t="shared" si="24"/>
        <v>99.662039124553431</v>
      </c>
      <c r="M107" s="22">
        <f t="shared" si="25"/>
        <v>91947.4</v>
      </c>
      <c r="N107" s="43">
        <v>3346</v>
      </c>
      <c r="O107" s="44">
        <v>88601.4</v>
      </c>
      <c r="P107" s="43"/>
      <c r="Q107" s="21">
        <f t="shared" si="21"/>
        <v>99.662039124553431</v>
      </c>
    </row>
    <row r="108" spans="1:17" s="12" customFormat="1" ht="15.75" x14ac:dyDescent="0.25">
      <c r="A108" s="33" t="s">
        <v>56</v>
      </c>
      <c r="B108" s="94"/>
      <c r="C108" s="94"/>
      <c r="D108" s="94"/>
      <c r="E108" s="94"/>
      <c r="F108" s="34"/>
      <c r="G108" s="23">
        <f t="shared" si="22"/>
        <v>140566.1</v>
      </c>
      <c r="H108" s="26">
        <f>H110</f>
        <v>105475.5</v>
      </c>
      <c r="I108" s="26">
        <f>I110</f>
        <v>35090.6</v>
      </c>
      <c r="J108" s="26">
        <f>J110</f>
        <v>0</v>
      </c>
      <c r="K108" s="24">
        <f t="shared" si="23"/>
        <v>42224.799999999996</v>
      </c>
      <c r="L108" s="24">
        <f t="shared" si="24"/>
        <v>30.039106157174452</v>
      </c>
      <c r="M108" s="23">
        <f t="shared" si="25"/>
        <v>42224.799999999996</v>
      </c>
      <c r="N108" s="26">
        <f>N110</f>
        <v>7134.2</v>
      </c>
      <c r="O108" s="26">
        <f>O110</f>
        <v>35090.6</v>
      </c>
      <c r="P108" s="26">
        <f>P110</f>
        <v>0</v>
      </c>
      <c r="Q108" s="24">
        <f t="shared" si="21"/>
        <v>30.039106157174452</v>
      </c>
    </row>
    <row r="109" spans="1:17" x14ac:dyDescent="0.25">
      <c r="A109" s="29"/>
      <c r="B109" s="15"/>
      <c r="C109" s="15"/>
      <c r="D109" s="15"/>
      <c r="E109" s="15"/>
      <c r="F109" s="15"/>
      <c r="G109" s="22"/>
      <c r="H109" s="43"/>
      <c r="I109" s="43"/>
      <c r="J109" s="43"/>
      <c r="K109" s="21"/>
      <c r="L109" s="21"/>
      <c r="M109" s="22"/>
      <c r="N109" s="43"/>
      <c r="O109" s="44"/>
      <c r="P109" s="43"/>
      <c r="Q109" s="21"/>
    </row>
    <row r="110" spans="1:17" s="4" customFormat="1" ht="63.75" customHeight="1" x14ac:dyDescent="0.25">
      <c r="A110" s="10" t="s">
        <v>299</v>
      </c>
      <c r="B110" s="96"/>
      <c r="C110" s="96" t="s">
        <v>115</v>
      </c>
      <c r="D110" s="96"/>
      <c r="E110" s="96"/>
      <c r="F110" s="3"/>
      <c r="G110" s="22">
        <f t="shared" si="22"/>
        <v>140566.1</v>
      </c>
      <c r="H110" s="21">
        <f>H111</f>
        <v>105475.5</v>
      </c>
      <c r="I110" s="21">
        <f>I111</f>
        <v>35090.6</v>
      </c>
      <c r="J110" s="21">
        <f>J111</f>
        <v>0</v>
      </c>
      <c r="K110" s="21">
        <f t="shared" si="23"/>
        <v>42224.799999999996</v>
      </c>
      <c r="L110" s="21">
        <f t="shared" si="24"/>
        <v>30.039106157174452</v>
      </c>
      <c r="M110" s="22">
        <f t="shared" si="25"/>
        <v>42224.799999999996</v>
      </c>
      <c r="N110" s="21">
        <f>N111</f>
        <v>7134.2</v>
      </c>
      <c r="O110" s="21">
        <f>O111</f>
        <v>35090.6</v>
      </c>
      <c r="P110" s="21">
        <f>P111</f>
        <v>0</v>
      </c>
      <c r="Q110" s="21">
        <f t="shared" si="21"/>
        <v>30.039106157174452</v>
      </c>
    </row>
    <row r="111" spans="1:17" s="6" customFormat="1" ht="31.5" x14ac:dyDescent="0.25">
      <c r="A111" s="11" t="s">
        <v>57</v>
      </c>
      <c r="B111" s="97"/>
      <c r="C111" s="97" t="s">
        <v>116</v>
      </c>
      <c r="D111" s="97"/>
      <c r="E111" s="97"/>
      <c r="F111" s="5"/>
      <c r="G111" s="22">
        <f>H111+I111+J111</f>
        <v>140566.1</v>
      </c>
      <c r="H111" s="22">
        <f>H113+H116+H117</f>
        <v>105475.5</v>
      </c>
      <c r="I111" s="22">
        <f t="shared" ref="I111:J111" si="48">I113+I116+I117</f>
        <v>35090.6</v>
      </c>
      <c r="J111" s="22">
        <f t="shared" si="48"/>
        <v>0</v>
      </c>
      <c r="K111" s="21">
        <f t="shared" si="23"/>
        <v>42224.800000000003</v>
      </c>
      <c r="L111" s="21">
        <f t="shared" si="24"/>
        <v>30.039106157174455</v>
      </c>
      <c r="M111" s="22">
        <f>M113+M116+M117</f>
        <v>42224.800000000003</v>
      </c>
      <c r="N111" s="22">
        <f t="shared" ref="N111:O111" si="49">N113+N116+N117</f>
        <v>7134.2</v>
      </c>
      <c r="O111" s="22">
        <f t="shared" si="49"/>
        <v>35090.6</v>
      </c>
      <c r="P111" s="22">
        <f t="shared" ref="P111" si="50">P113+P116</f>
        <v>0</v>
      </c>
      <c r="Q111" s="21">
        <f t="shared" si="21"/>
        <v>30.039106157174455</v>
      </c>
    </row>
    <row r="112" spans="1:17" ht="30" x14ac:dyDescent="0.25">
      <c r="A112" s="29" t="s">
        <v>58</v>
      </c>
      <c r="B112" s="15"/>
      <c r="C112" s="15"/>
      <c r="D112" s="15"/>
      <c r="E112" s="15"/>
      <c r="F112" s="15"/>
      <c r="G112" s="22"/>
      <c r="H112" s="43"/>
      <c r="I112" s="43"/>
      <c r="J112" s="43"/>
      <c r="K112" s="21"/>
      <c r="L112" s="21"/>
      <c r="M112" s="22"/>
      <c r="N112" s="43"/>
      <c r="O112" s="44"/>
      <c r="P112" s="43"/>
      <c r="Q112" s="21"/>
    </row>
    <row r="113" spans="1:17" ht="234.75" customHeight="1" x14ac:dyDescent="0.25">
      <c r="A113" s="29" t="s">
        <v>219</v>
      </c>
      <c r="B113" s="15" t="s">
        <v>220</v>
      </c>
      <c r="C113" s="15"/>
      <c r="D113" s="15"/>
      <c r="E113" s="15"/>
      <c r="F113" s="15"/>
      <c r="G113" s="22">
        <f t="shared" ref="G113:G226" si="51">H113+I113+J113</f>
        <v>0</v>
      </c>
      <c r="H113" s="43"/>
      <c r="I113" s="43"/>
      <c r="J113" s="43"/>
      <c r="K113" s="21">
        <f>M113</f>
        <v>0</v>
      </c>
      <c r="L113" s="21">
        <v>0</v>
      </c>
      <c r="M113" s="22">
        <f>N113+O113+P113</f>
        <v>0</v>
      </c>
      <c r="N113" s="43"/>
      <c r="O113" s="44"/>
      <c r="P113" s="43"/>
      <c r="Q113" s="21">
        <v>0</v>
      </c>
    </row>
    <row r="114" spans="1:17" x14ac:dyDescent="0.25">
      <c r="A114" s="29" t="s">
        <v>231</v>
      </c>
      <c r="B114" s="15"/>
      <c r="C114" s="15"/>
      <c r="D114" s="15"/>
      <c r="E114" s="15"/>
      <c r="F114" s="15"/>
      <c r="G114" s="22"/>
      <c r="H114" s="43"/>
      <c r="I114" s="43"/>
      <c r="J114" s="43"/>
      <c r="K114" s="21"/>
      <c r="L114" s="21"/>
      <c r="M114" s="22"/>
      <c r="N114" s="43"/>
      <c r="O114" s="44"/>
      <c r="P114" s="43"/>
      <c r="Q114" s="21"/>
    </row>
    <row r="115" spans="1:17" x14ac:dyDescent="0.25">
      <c r="A115" s="29" t="s">
        <v>59</v>
      </c>
      <c r="B115" s="15"/>
      <c r="C115" s="15"/>
      <c r="D115" s="15"/>
      <c r="E115" s="15"/>
      <c r="F115" s="15"/>
      <c r="G115" s="22">
        <f t="shared" si="51"/>
        <v>117.3</v>
      </c>
      <c r="H115" s="43"/>
      <c r="I115" s="43">
        <v>117.3</v>
      </c>
      <c r="J115" s="43"/>
      <c r="K115" s="21">
        <f>M115</f>
        <v>0</v>
      </c>
      <c r="L115" s="21">
        <f>K115/G115*100</f>
        <v>0</v>
      </c>
      <c r="M115" s="22">
        <f>N115+O115+P115</f>
        <v>0</v>
      </c>
      <c r="N115" s="43"/>
      <c r="O115" s="44"/>
      <c r="P115" s="43"/>
      <c r="Q115" s="21">
        <f>M115/G115*100</f>
        <v>0</v>
      </c>
    </row>
    <row r="116" spans="1:17" ht="151.5" customHeight="1" x14ac:dyDescent="0.25">
      <c r="A116" s="29" t="s">
        <v>249</v>
      </c>
      <c r="B116" s="15" t="s">
        <v>274</v>
      </c>
      <c r="C116" s="15"/>
      <c r="D116" s="15" t="s">
        <v>423</v>
      </c>
      <c r="E116" s="15" t="s">
        <v>424</v>
      </c>
      <c r="F116" s="15" t="s">
        <v>425</v>
      </c>
      <c r="G116" s="22">
        <f t="shared" si="51"/>
        <v>125566.1</v>
      </c>
      <c r="H116" s="43">
        <v>105475.5</v>
      </c>
      <c r="I116" s="43">
        <v>20090.599999999999</v>
      </c>
      <c r="J116" s="43"/>
      <c r="K116" s="21">
        <f>M116</f>
        <v>27224.799999999999</v>
      </c>
      <c r="L116" s="21">
        <f>K116/G116*100</f>
        <v>21.681648151849899</v>
      </c>
      <c r="M116" s="22">
        <f>N116+O116+P116</f>
        <v>27224.799999999999</v>
      </c>
      <c r="N116" s="43">
        <v>7134.2</v>
      </c>
      <c r="O116" s="44">
        <v>20090.599999999999</v>
      </c>
      <c r="P116" s="43"/>
      <c r="Q116" s="21">
        <f>M116/G116*100</f>
        <v>21.681648151849899</v>
      </c>
    </row>
    <row r="117" spans="1:17" ht="81.75" customHeight="1" x14ac:dyDescent="0.25">
      <c r="A117" s="29" t="s">
        <v>464</v>
      </c>
      <c r="B117" s="15"/>
      <c r="C117" s="15"/>
      <c r="D117" s="15"/>
      <c r="E117" s="15"/>
      <c r="F117" s="15"/>
      <c r="G117" s="22">
        <f t="shared" si="51"/>
        <v>15000</v>
      </c>
      <c r="H117" s="43"/>
      <c r="I117" s="43">
        <v>15000</v>
      </c>
      <c r="J117" s="43"/>
      <c r="K117" s="21">
        <f>M117</f>
        <v>15000</v>
      </c>
      <c r="L117" s="21">
        <f>K117/G117*100</f>
        <v>100</v>
      </c>
      <c r="M117" s="22">
        <f>N117+O117+P117</f>
        <v>15000</v>
      </c>
      <c r="N117" s="43"/>
      <c r="O117" s="44">
        <v>15000</v>
      </c>
      <c r="P117" s="43"/>
      <c r="Q117" s="21">
        <f>M117/G117*100</f>
        <v>100</v>
      </c>
    </row>
    <row r="118" spans="1:17" s="12" customFormat="1" ht="15.75" x14ac:dyDescent="0.25">
      <c r="A118" s="28" t="s">
        <v>36</v>
      </c>
      <c r="B118" s="94"/>
      <c r="C118" s="94"/>
      <c r="D118" s="94"/>
      <c r="E118" s="94"/>
      <c r="F118" s="34"/>
      <c r="G118" s="23">
        <f t="shared" si="51"/>
        <v>128227.2</v>
      </c>
      <c r="H118" s="26">
        <f>H125+H120</f>
        <v>7500</v>
      </c>
      <c r="I118" s="26">
        <f>I125+I120</f>
        <v>120727.2</v>
      </c>
      <c r="J118" s="26">
        <f>J125+J120</f>
        <v>0</v>
      </c>
      <c r="K118" s="24">
        <f t="shared" ref="K118:K226" si="52">M118</f>
        <v>90746.8</v>
      </c>
      <c r="L118" s="24">
        <f t="shared" ref="L118:L226" si="53">K118/G118*100</f>
        <v>70.770320181677533</v>
      </c>
      <c r="M118" s="23">
        <f t="shared" ref="M118:M226" si="54">N118+O118+P118</f>
        <v>90746.8</v>
      </c>
      <c r="N118" s="26">
        <f>N125+N120</f>
        <v>7500</v>
      </c>
      <c r="O118" s="26">
        <f>O125+O120</f>
        <v>83246.8</v>
      </c>
      <c r="P118" s="26">
        <f>P125+P120</f>
        <v>0</v>
      </c>
      <c r="Q118" s="24">
        <f t="shared" ref="Q118:Q224" si="55">M118/G118*100</f>
        <v>70.770320181677533</v>
      </c>
    </row>
    <row r="119" spans="1:17" x14ac:dyDescent="0.25">
      <c r="A119" s="29" t="s">
        <v>28</v>
      </c>
      <c r="B119" s="15"/>
      <c r="C119" s="15"/>
      <c r="D119" s="15"/>
      <c r="E119" s="15"/>
      <c r="F119" s="15"/>
      <c r="G119" s="22"/>
      <c r="H119" s="43"/>
      <c r="I119" s="43"/>
      <c r="J119" s="43"/>
      <c r="K119" s="21"/>
      <c r="L119" s="21"/>
      <c r="M119" s="22"/>
      <c r="N119" s="43"/>
      <c r="O119" s="44"/>
      <c r="P119" s="43"/>
      <c r="Q119" s="21"/>
    </row>
    <row r="120" spans="1:17" s="4" customFormat="1" ht="63.75" customHeight="1" x14ac:dyDescent="0.25">
      <c r="A120" s="10" t="s">
        <v>52</v>
      </c>
      <c r="B120" s="96"/>
      <c r="C120" s="96"/>
      <c r="D120" s="96"/>
      <c r="E120" s="96"/>
      <c r="F120" s="3"/>
      <c r="G120" s="22">
        <f>G121</f>
        <v>3754</v>
      </c>
      <c r="H120" s="22">
        <f t="shared" ref="H120:J121" si="56">H121</f>
        <v>0</v>
      </c>
      <c r="I120" s="22">
        <f t="shared" si="56"/>
        <v>3754</v>
      </c>
      <c r="J120" s="22">
        <f t="shared" si="56"/>
        <v>0</v>
      </c>
      <c r="K120" s="22">
        <f t="shared" ref="K120:K121" si="57">K121</f>
        <v>3754</v>
      </c>
      <c r="L120" s="22">
        <f t="shared" ref="L120:L121" si="58">L121</f>
        <v>100</v>
      </c>
      <c r="M120" s="22">
        <f t="shared" ref="M120:M121" si="59">M121</f>
        <v>3754</v>
      </c>
      <c r="N120" s="22">
        <f t="shared" ref="N120:N121" si="60">N121</f>
        <v>0</v>
      </c>
      <c r="O120" s="22">
        <f t="shared" ref="O120:O121" si="61">O121</f>
        <v>3754</v>
      </c>
      <c r="P120" s="22">
        <f t="shared" ref="P120:P121" si="62">P121</f>
        <v>0</v>
      </c>
      <c r="Q120" s="22">
        <f t="shared" ref="Q120:Q121" si="63">Q121</f>
        <v>100</v>
      </c>
    </row>
    <row r="121" spans="1:17" s="6" customFormat="1" ht="31.5" x14ac:dyDescent="0.25">
      <c r="A121" s="11" t="s">
        <v>372</v>
      </c>
      <c r="B121" s="97"/>
      <c r="C121" s="97"/>
      <c r="D121" s="97"/>
      <c r="E121" s="97"/>
      <c r="F121" s="5"/>
      <c r="G121" s="22">
        <f>G122</f>
        <v>3754</v>
      </c>
      <c r="H121" s="22">
        <f t="shared" si="56"/>
        <v>0</v>
      </c>
      <c r="I121" s="22">
        <f t="shared" si="56"/>
        <v>3754</v>
      </c>
      <c r="J121" s="22">
        <f t="shared" si="56"/>
        <v>0</v>
      </c>
      <c r="K121" s="22">
        <f t="shared" si="57"/>
        <v>3754</v>
      </c>
      <c r="L121" s="22">
        <f t="shared" si="58"/>
        <v>100</v>
      </c>
      <c r="M121" s="22">
        <f t="shared" si="59"/>
        <v>3754</v>
      </c>
      <c r="N121" s="22">
        <f t="shared" si="60"/>
        <v>0</v>
      </c>
      <c r="O121" s="22">
        <f t="shared" si="61"/>
        <v>3754</v>
      </c>
      <c r="P121" s="22">
        <f t="shared" si="62"/>
        <v>0</v>
      </c>
      <c r="Q121" s="22">
        <f t="shared" si="63"/>
        <v>100</v>
      </c>
    </row>
    <row r="122" spans="1:17" ht="68.25" customHeight="1" x14ac:dyDescent="0.25">
      <c r="A122" s="29" t="s">
        <v>438</v>
      </c>
      <c r="B122" s="15"/>
      <c r="C122" s="15"/>
      <c r="D122" s="15"/>
      <c r="E122" s="15"/>
      <c r="F122" s="15"/>
      <c r="G122" s="22">
        <f t="shared" si="51"/>
        <v>3754</v>
      </c>
      <c r="H122" s="43"/>
      <c r="I122" s="43">
        <v>3754</v>
      </c>
      <c r="J122" s="43"/>
      <c r="K122" s="21">
        <f>M122</f>
        <v>3754</v>
      </c>
      <c r="L122" s="21">
        <f>K122/G122*100</f>
        <v>100</v>
      </c>
      <c r="M122" s="22">
        <f>N122+O122+P122</f>
        <v>3754</v>
      </c>
      <c r="N122" s="43"/>
      <c r="O122" s="44">
        <v>3754</v>
      </c>
      <c r="P122" s="43"/>
      <c r="Q122" s="21">
        <f>M122/G122*100</f>
        <v>100</v>
      </c>
    </row>
    <row r="123" spans="1:17" ht="24.75" customHeight="1" x14ac:dyDescent="0.25">
      <c r="A123" s="29" t="s">
        <v>231</v>
      </c>
      <c r="B123" s="15"/>
      <c r="C123" s="15"/>
      <c r="D123" s="15"/>
      <c r="E123" s="15"/>
      <c r="F123" s="15"/>
      <c r="G123" s="22"/>
      <c r="H123" s="43"/>
      <c r="I123" s="43"/>
      <c r="J123" s="43"/>
      <c r="K123" s="21"/>
      <c r="L123" s="21"/>
      <c r="M123" s="22"/>
      <c r="N123" s="43"/>
      <c r="O123" s="44"/>
      <c r="P123" s="43"/>
      <c r="Q123" s="21"/>
    </row>
    <row r="124" spans="1:17" ht="24.75" customHeight="1" x14ac:dyDescent="0.25">
      <c r="A124" s="29" t="s">
        <v>59</v>
      </c>
      <c r="B124" s="15"/>
      <c r="C124" s="15"/>
      <c r="D124" s="15"/>
      <c r="E124" s="15"/>
      <c r="F124" s="15"/>
      <c r="G124" s="22"/>
      <c r="H124" s="43"/>
      <c r="I124" s="43">
        <v>3754</v>
      </c>
      <c r="J124" s="43"/>
      <c r="K124" s="21"/>
      <c r="L124" s="21"/>
      <c r="M124" s="22"/>
      <c r="N124" s="43"/>
      <c r="O124" s="44">
        <v>3754</v>
      </c>
      <c r="P124" s="43"/>
      <c r="Q124" s="21"/>
    </row>
    <row r="125" spans="1:17" s="4" customFormat="1" ht="63.75" customHeight="1" x14ac:dyDescent="0.25">
      <c r="A125" s="10" t="s">
        <v>117</v>
      </c>
      <c r="B125" s="96"/>
      <c r="C125" s="96" t="s">
        <v>118</v>
      </c>
      <c r="D125" s="96"/>
      <c r="E125" s="96"/>
      <c r="F125" s="3"/>
      <c r="G125" s="22">
        <f t="shared" si="51"/>
        <v>124473.2</v>
      </c>
      <c r="H125" s="21">
        <f>H126</f>
        <v>7500</v>
      </c>
      <c r="I125" s="21">
        <f>I126</f>
        <v>116973.2</v>
      </c>
      <c r="J125" s="21">
        <f>J126</f>
        <v>0</v>
      </c>
      <c r="K125" s="21">
        <f t="shared" si="52"/>
        <v>86992.8</v>
      </c>
      <c r="L125" s="21">
        <f t="shared" si="53"/>
        <v>69.88877927136123</v>
      </c>
      <c r="M125" s="22">
        <f t="shared" si="54"/>
        <v>86992.8</v>
      </c>
      <c r="N125" s="21">
        <f>N126</f>
        <v>7500</v>
      </c>
      <c r="O125" s="21">
        <f>O126</f>
        <v>79492.800000000003</v>
      </c>
      <c r="P125" s="21">
        <f>P126</f>
        <v>0</v>
      </c>
      <c r="Q125" s="21">
        <f t="shared" si="55"/>
        <v>69.88877927136123</v>
      </c>
    </row>
    <row r="126" spans="1:17" s="6" customFormat="1" ht="31.5" x14ac:dyDescent="0.25">
      <c r="A126" s="11" t="s">
        <v>191</v>
      </c>
      <c r="B126" s="97"/>
      <c r="C126" s="97" t="s">
        <v>119</v>
      </c>
      <c r="D126" s="97"/>
      <c r="E126" s="97"/>
      <c r="F126" s="5"/>
      <c r="G126" s="22">
        <f>H126+I126+J126</f>
        <v>124473.2</v>
      </c>
      <c r="H126" s="22">
        <f>H128+H132+H131+H133+H137+H138</f>
        <v>7500</v>
      </c>
      <c r="I126" s="22">
        <f t="shared" ref="I126:J126" si="64">I128+I132+I131+I133+I137+I138</f>
        <v>116973.2</v>
      </c>
      <c r="J126" s="22">
        <f t="shared" si="64"/>
        <v>0</v>
      </c>
      <c r="K126" s="21">
        <f t="shared" si="52"/>
        <v>86992.8</v>
      </c>
      <c r="L126" s="21">
        <f t="shared" si="53"/>
        <v>69.88877927136123</v>
      </c>
      <c r="M126" s="22">
        <f t="shared" si="54"/>
        <v>86992.8</v>
      </c>
      <c r="N126" s="22">
        <f>N128+N132+N131+N133+N137+N138</f>
        <v>7500</v>
      </c>
      <c r="O126" s="22">
        <f t="shared" ref="O126:P126" si="65">O128+O132+O131+O133+O137+O138</f>
        <v>79492.800000000003</v>
      </c>
      <c r="P126" s="22">
        <f t="shared" si="65"/>
        <v>0</v>
      </c>
      <c r="Q126" s="21">
        <f t="shared" si="55"/>
        <v>69.88877927136123</v>
      </c>
    </row>
    <row r="127" spans="1:17" ht="30" x14ac:dyDescent="0.25">
      <c r="A127" s="29" t="s">
        <v>187</v>
      </c>
      <c r="B127" s="15"/>
      <c r="C127" s="15"/>
      <c r="D127" s="15"/>
      <c r="E127" s="15"/>
      <c r="F127" s="15"/>
      <c r="G127" s="22"/>
      <c r="H127" s="43"/>
      <c r="I127" s="43"/>
      <c r="J127" s="43"/>
      <c r="K127" s="21"/>
      <c r="L127" s="21"/>
      <c r="M127" s="22"/>
      <c r="N127" s="43"/>
      <c r="O127" s="44"/>
      <c r="P127" s="43"/>
      <c r="Q127" s="21"/>
    </row>
    <row r="128" spans="1:17" ht="135" x14ac:dyDescent="0.25">
      <c r="A128" s="29" t="s">
        <v>45</v>
      </c>
      <c r="B128" s="15" t="s">
        <v>221</v>
      </c>
      <c r="C128" s="15" t="s">
        <v>120</v>
      </c>
      <c r="D128" s="15" t="s">
        <v>222</v>
      </c>
      <c r="E128" s="15" t="s">
        <v>223</v>
      </c>
      <c r="F128" s="55">
        <v>42644</v>
      </c>
      <c r="G128" s="22">
        <f t="shared" si="51"/>
        <v>30000</v>
      </c>
      <c r="H128" s="43"/>
      <c r="I128" s="43">
        <v>30000</v>
      </c>
      <c r="J128" s="43"/>
      <c r="K128" s="21">
        <f t="shared" si="52"/>
        <v>1019.6</v>
      </c>
      <c r="L128" s="21">
        <f t="shared" si="53"/>
        <v>3.3986666666666663</v>
      </c>
      <c r="M128" s="22">
        <f t="shared" si="54"/>
        <v>1019.6</v>
      </c>
      <c r="N128" s="43"/>
      <c r="O128" s="44">
        <v>1019.6</v>
      </c>
      <c r="P128" s="43"/>
      <c r="Q128" s="21">
        <f t="shared" si="55"/>
        <v>3.3986666666666663</v>
      </c>
    </row>
    <row r="129" spans="1:17" x14ac:dyDescent="0.25">
      <c r="A129" s="31" t="s">
        <v>250</v>
      </c>
      <c r="B129" s="15"/>
      <c r="C129" s="15"/>
      <c r="D129" s="15"/>
      <c r="E129" s="15"/>
      <c r="F129" s="15"/>
      <c r="G129" s="22"/>
      <c r="H129" s="43"/>
      <c r="I129" s="43"/>
      <c r="J129" s="43"/>
      <c r="K129" s="21"/>
      <c r="L129" s="21"/>
      <c r="M129" s="22"/>
      <c r="N129" s="43"/>
      <c r="O129" s="44"/>
      <c r="P129" s="43"/>
      <c r="Q129" s="21"/>
    </row>
    <row r="130" spans="1:17" x14ac:dyDescent="0.25">
      <c r="A130" s="29" t="s">
        <v>59</v>
      </c>
      <c r="B130" s="15"/>
      <c r="C130" s="15"/>
      <c r="D130" s="15"/>
      <c r="E130" s="15"/>
      <c r="F130" s="15"/>
      <c r="G130" s="22">
        <f t="shared" si="51"/>
        <v>697.1</v>
      </c>
      <c r="H130" s="43"/>
      <c r="I130" s="43">
        <v>697.1</v>
      </c>
      <c r="J130" s="43"/>
      <c r="K130" s="21">
        <f t="shared" ref="K130" si="66">M130</f>
        <v>0</v>
      </c>
      <c r="L130" s="21">
        <f t="shared" ref="L130" si="67">K130/G130*100</f>
        <v>0</v>
      </c>
      <c r="M130" s="22">
        <f t="shared" ref="M130" si="68">N130+O130+P130</f>
        <v>0</v>
      </c>
      <c r="N130" s="43"/>
      <c r="O130" s="44"/>
      <c r="P130" s="43"/>
      <c r="Q130" s="21">
        <f t="shared" ref="Q130" si="69">M130/G130*100</f>
        <v>0</v>
      </c>
    </row>
    <row r="131" spans="1:17" ht="210" x14ac:dyDescent="0.25">
      <c r="A131" s="29" t="s">
        <v>426</v>
      </c>
      <c r="B131" s="15" t="s">
        <v>227</v>
      </c>
      <c r="C131" s="15" t="s">
        <v>123</v>
      </c>
      <c r="D131" s="15"/>
      <c r="E131" s="15"/>
      <c r="F131" s="15"/>
      <c r="G131" s="22">
        <f>H131+I131+J131</f>
        <v>60000</v>
      </c>
      <c r="H131" s="43">
        <v>0</v>
      </c>
      <c r="I131" s="43">
        <v>60000</v>
      </c>
      <c r="J131" s="43"/>
      <c r="K131" s="21">
        <f>M131</f>
        <v>60000</v>
      </c>
      <c r="L131" s="21">
        <f>K131/G131*100</f>
        <v>100</v>
      </c>
      <c r="M131" s="22">
        <f>N131+O131+P131</f>
        <v>60000</v>
      </c>
      <c r="N131" s="43"/>
      <c r="O131" s="44">
        <v>60000</v>
      </c>
      <c r="P131" s="43"/>
      <c r="Q131" s="21">
        <f>M131/G131*100</f>
        <v>100</v>
      </c>
    </row>
    <row r="132" spans="1:17" ht="177.75" customHeight="1" x14ac:dyDescent="0.25">
      <c r="A132" s="29" t="s">
        <v>121</v>
      </c>
      <c r="B132" s="15" t="s">
        <v>224</v>
      </c>
      <c r="C132" s="15" t="s">
        <v>122</v>
      </c>
      <c r="D132" s="15" t="s">
        <v>225</v>
      </c>
      <c r="E132" s="15" t="s">
        <v>226</v>
      </c>
      <c r="F132" s="55">
        <v>43251</v>
      </c>
      <c r="G132" s="22">
        <f t="shared" si="51"/>
        <v>24863.5</v>
      </c>
      <c r="H132" s="43">
        <v>7500</v>
      </c>
      <c r="I132" s="43">
        <v>17363.5</v>
      </c>
      <c r="J132" s="43"/>
      <c r="K132" s="21">
        <f t="shared" si="52"/>
        <v>24863.5</v>
      </c>
      <c r="L132" s="21">
        <f t="shared" si="53"/>
        <v>100</v>
      </c>
      <c r="M132" s="22">
        <f t="shared" si="54"/>
        <v>24863.5</v>
      </c>
      <c r="N132" s="43">
        <v>7500</v>
      </c>
      <c r="O132" s="44">
        <v>17363.5</v>
      </c>
      <c r="P132" s="43"/>
      <c r="Q132" s="21">
        <f t="shared" si="55"/>
        <v>100</v>
      </c>
    </row>
    <row r="133" spans="1:17" ht="63.75" customHeight="1" x14ac:dyDescent="0.25">
      <c r="A133" s="29" t="s">
        <v>373</v>
      </c>
      <c r="B133" s="15" t="s">
        <v>477</v>
      </c>
      <c r="C133" s="15"/>
      <c r="D133" s="15"/>
      <c r="E133" s="15"/>
      <c r="F133" s="55"/>
      <c r="G133" s="22">
        <f t="shared" si="51"/>
        <v>839.7</v>
      </c>
      <c r="H133" s="43"/>
      <c r="I133" s="43">
        <f>I135</f>
        <v>839.7</v>
      </c>
      <c r="J133" s="43"/>
      <c r="K133" s="21">
        <f t="shared" ref="K133" si="70">M133</f>
        <v>839.7</v>
      </c>
      <c r="L133" s="21">
        <f t="shared" ref="L133" si="71">K133/G133*100</f>
        <v>100</v>
      </c>
      <c r="M133" s="22">
        <f t="shared" ref="M133" si="72">N133+O133+P133</f>
        <v>839.7</v>
      </c>
      <c r="N133" s="43"/>
      <c r="O133" s="44">
        <v>839.7</v>
      </c>
      <c r="P133" s="43"/>
      <c r="Q133" s="21">
        <f t="shared" si="55"/>
        <v>100</v>
      </c>
    </row>
    <row r="134" spans="1:17" ht="15.75" customHeight="1" x14ac:dyDescent="0.25">
      <c r="A134" s="29" t="s">
        <v>28</v>
      </c>
      <c r="B134" s="15"/>
      <c r="C134" s="15"/>
      <c r="D134" s="15"/>
      <c r="E134" s="15"/>
      <c r="F134" s="55"/>
      <c r="G134" s="22"/>
      <c r="H134" s="43"/>
      <c r="I134" s="43"/>
      <c r="J134" s="43"/>
      <c r="K134" s="21"/>
      <c r="L134" s="21"/>
      <c r="M134" s="22"/>
      <c r="N134" s="43"/>
      <c r="O134" s="44"/>
      <c r="P134" s="43"/>
      <c r="Q134" s="21"/>
    </row>
    <row r="135" spans="1:17" ht="19.5" customHeight="1" x14ac:dyDescent="0.25">
      <c r="A135" s="29" t="s">
        <v>59</v>
      </c>
      <c r="B135" s="15"/>
      <c r="C135" s="15"/>
      <c r="D135" s="15"/>
      <c r="E135" s="15"/>
      <c r="F135" s="55"/>
      <c r="G135" s="22">
        <f t="shared" si="51"/>
        <v>839.7</v>
      </c>
      <c r="H135" s="43"/>
      <c r="I135" s="43">
        <v>839.7</v>
      </c>
      <c r="J135" s="43"/>
      <c r="K135" s="21">
        <f t="shared" ref="K135" si="73">M135</f>
        <v>0</v>
      </c>
      <c r="L135" s="21">
        <f t="shared" ref="L135" si="74">K135/G135*100</f>
        <v>0</v>
      </c>
      <c r="M135" s="22">
        <f t="shared" ref="M135" si="75">N135+O135+P135</f>
        <v>0</v>
      </c>
      <c r="N135" s="43"/>
      <c r="O135" s="44"/>
      <c r="P135" s="43"/>
      <c r="Q135" s="21">
        <f t="shared" si="55"/>
        <v>0</v>
      </c>
    </row>
    <row r="136" spans="1:17" ht="15.75" customHeight="1" x14ac:dyDescent="0.25">
      <c r="A136" s="29" t="s">
        <v>374</v>
      </c>
      <c r="B136" s="15"/>
      <c r="C136" s="15"/>
      <c r="D136" s="15"/>
      <c r="E136" s="15"/>
      <c r="F136" s="55"/>
      <c r="G136" s="22"/>
      <c r="H136" s="43"/>
      <c r="I136" s="43"/>
      <c r="J136" s="43"/>
      <c r="K136" s="21"/>
      <c r="L136" s="21"/>
      <c r="M136" s="22"/>
      <c r="N136" s="43"/>
      <c r="O136" s="44"/>
      <c r="P136" s="43"/>
      <c r="Q136" s="21"/>
    </row>
    <row r="137" spans="1:17" ht="75.75" customHeight="1" x14ac:dyDescent="0.25">
      <c r="A137" s="29" t="s">
        <v>375</v>
      </c>
      <c r="B137" s="15" t="s">
        <v>488</v>
      </c>
      <c r="C137" s="15"/>
      <c r="D137" s="15" t="s">
        <v>489</v>
      </c>
      <c r="E137" s="15">
        <v>2130136415</v>
      </c>
      <c r="F137" s="55">
        <v>43084</v>
      </c>
      <c r="G137" s="22">
        <f t="shared" si="51"/>
        <v>8500</v>
      </c>
      <c r="H137" s="43"/>
      <c r="I137" s="43">
        <v>8500</v>
      </c>
      <c r="J137" s="43"/>
      <c r="K137" s="21">
        <f>M137</f>
        <v>0</v>
      </c>
      <c r="L137" s="21">
        <f>K137/G137*100</f>
        <v>0</v>
      </c>
      <c r="M137" s="22">
        <f>N137+O137+P137</f>
        <v>0</v>
      </c>
      <c r="N137" s="43"/>
      <c r="O137" s="44"/>
      <c r="P137" s="43"/>
      <c r="Q137" s="21">
        <f>M137/G137*100</f>
        <v>0</v>
      </c>
    </row>
    <row r="138" spans="1:17" ht="147" customHeight="1" x14ac:dyDescent="0.25">
      <c r="A138" s="29" t="s">
        <v>468</v>
      </c>
      <c r="B138" s="15"/>
      <c r="C138" s="15"/>
      <c r="D138" s="15"/>
      <c r="E138" s="15"/>
      <c r="F138" s="55"/>
      <c r="G138" s="22">
        <f t="shared" si="51"/>
        <v>270</v>
      </c>
      <c r="H138" s="43"/>
      <c r="I138" s="43">
        <v>270</v>
      </c>
      <c r="J138" s="43"/>
      <c r="K138" s="21">
        <f>M138</f>
        <v>270</v>
      </c>
      <c r="L138" s="21">
        <f>K138/G138*100</f>
        <v>100</v>
      </c>
      <c r="M138" s="22">
        <f>N138+O138+P138</f>
        <v>270</v>
      </c>
      <c r="N138" s="43"/>
      <c r="O138" s="44">
        <v>270</v>
      </c>
      <c r="P138" s="43"/>
      <c r="Q138" s="21">
        <f>M138/G138*100</f>
        <v>100</v>
      </c>
    </row>
    <row r="139" spans="1:17" s="12" customFormat="1" ht="15.75" x14ac:dyDescent="0.25">
      <c r="A139" s="33" t="s">
        <v>124</v>
      </c>
      <c r="B139" s="94"/>
      <c r="C139" s="94"/>
      <c r="D139" s="94"/>
      <c r="E139" s="94"/>
      <c r="F139" s="34"/>
      <c r="G139" s="23">
        <f t="shared" si="51"/>
        <v>1979418.44</v>
      </c>
      <c r="H139" s="26">
        <f>H141+H155+H171+H184+H167</f>
        <v>1123216.6399999999</v>
      </c>
      <c r="I139" s="26">
        <f t="shared" ref="I139" si="76">I141+I155+I171+I184+I167</f>
        <v>701373.3</v>
      </c>
      <c r="J139" s="26">
        <f>J141+J155+J171+J184+J167</f>
        <v>154828.50000000003</v>
      </c>
      <c r="K139" s="24">
        <f t="shared" si="52"/>
        <v>1730183.7000000002</v>
      </c>
      <c r="L139" s="24">
        <f t="shared" si="53"/>
        <v>87.408688584309658</v>
      </c>
      <c r="M139" s="23">
        <f t="shared" si="54"/>
        <v>1730183.7000000002</v>
      </c>
      <c r="N139" s="26">
        <f>N141+N155+N171+N184+N167</f>
        <v>1083823.4000000001</v>
      </c>
      <c r="O139" s="26">
        <f t="shared" ref="O139:P139" si="77">O141+O155+O171+O184+O167</f>
        <v>544144.80000000005</v>
      </c>
      <c r="P139" s="26">
        <f t="shared" si="77"/>
        <v>102215.5</v>
      </c>
      <c r="Q139" s="24">
        <f t="shared" si="55"/>
        <v>87.408688584309658</v>
      </c>
    </row>
    <row r="140" spans="1:17" x14ac:dyDescent="0.25">
      <c r="A140" s="29" t="s">
        <v>28</v>
      </c>
      <c r="B140" s="15"/>
      <c r="C140" s="15"/>
      <c r="D140" s="15"/>
      <c r="E140" s="15"/>
      <c r="F140" s="15"/>
      <c r="G140" s="22"/>
      <c r="H140" s="43"/>
      <c r="I140" s="43"/>
      <c r="J140" s="43"/>
      <c r="K140" s="21"/>
      <c r="L140" s="21"/>
      <c r="M140" s="22"/>
      <c r="N140" s="43"/>
      <c r="O140" s="44"/>
      <c r="P140" s="43"/>
      <c r="Q140" s="21"/>
    </row>
    <row r="141" spans="1:17" s="4" customFormat="1" ht="63.75" customHeight="1" x14ac:dyDescent="0.25">
      <c r="A141" s="10" t="s">
        <v>125</v>
      </c>
      <c r="B141" s="96"/>
      <c r="C141" s="96" t="s">
        <v>63</v>
      </c>
      <c r="D141" s="96"/>
      <c r="E141" s="96"/>
      <c r="F141" s="3"/>
      <c r="G141" s="22">
        <f t="shared" si="51"/>
        <v>659164.94000000006</v>
      </c>
      <c r="H141" s="21">
        <f>H142+H151</f>
        <v>517075.14</v>
      </c>
      <c r="I141" s="21">
        <f t="shared" ref="I141:J141" si="78">I142+I151</f>
        <v>95566.5</v>
      </c>
      <c r="J141" s="21">
        <f t="shared" si="78"/>
        <v>46523.3</v>
      </c>
      <c r="K141" s="21">
        <f t="shared" si="52"/>
        <v>548554.19999999995</v>
      </c>
      <c r="L141" s="21">
        <f t="shared" si="53"/>
        <v>83.219565652262986</v>
      </c>
      <c r="M141" s="22">
        <f t="shared" si="54"/>
        <v>548554.19999999995</v>
      </c>
      <c r="N141" s="21">
        <f>N142+N151</f>
        <v>497463.5</v>
      </c>
      <c r="O141" s="21">
        <f>O142+O151</f>
        <v>24607.200000000001</v>
      </c>
      <c r="P141" s="21">
        <f t="shared" ref="P141" si="79">P142+P151</f>
        <v>26483.5</v>
      </c>
      <c r="Q141" s="21">
        <f t="shared" si="55"/>
        <v>83.219565652262986</v>
      </c>
    </row>
    <row r="142" spans="1:17" s="6" customFormat="1" ht="31.5" x14ac:dyDescent="0.25">
      <c r="A142" s="11" t="s">
        <v>126</v>
      </c>
      <c r="B142" s="97"/>
      <c r="C142" s="97" t="s">
        <v>64</v>
      </c>
      <c r="D142" s="97"/>
      <c r="E142" s="97"/>
      <c r="F142" s="5"/>
      <c r="G142" s="22">
        <f t="shared" si="51"/>
        <v>658975.94000000006</v>
      </c>
      <c r="H142" s="22">
        <f>H145+H147+H149</f>
        <v>517075.14</v>
      </c>
      <c r="I142" s="22">
        <f>I145+I147+I149</f>
        <v>95377.5</v>
      </c>
      <c r="J142" s="22">
        <f>J145+J147+J149</f>
        <v>46523.3</v>
      </c>
      <c r="K142" s="21">
        <f t="shared" si="52"/>
        <v>548365.19999999995</v>
      </c>
      <c r="L142" s="21">
        <f t="shared" si="53"/>
        <v>83.214752878534512</v>
      </c>
      <c r="M142" s="22">
        <f t="shared" si="54"/>
        <v>548365.19999999995</v>
      </c>
      <c r="N142" s="22">
        <f>N145+N147+N149</f>
        <v>497463.5</v>
      </c>
      <c r="O142" s="22">
        <f>O145+O147+O149</f>
        <v>24418.2</v>
      </c>
      <c r="P142" s="22">
        <f t="shared" ref="P142" si="80">P145+P147+P149</f>
        <v>26483.5</v>
      </c>
      <c r="Q142" s="21">
        <f t="shared" si="55"/>
        <v>83.214752878534512</v>
      </c>
    </row>
    <row r="143" spans="1:17" ht="30" x14ac:dyDescent="0.25">
      <c r="A143" s="29" t="s">
        <v>37</v>
      </c>
      <c r="B143" s="15"/>
      <c r="C143" s="15"/>
      <c r="D143" s="15"/>
      <c r="E143" s="15"/>
      <c r="F143" s="15"/>
      <c r="G143" s="22"/>
      <c r="H143" s="43"/>
      <c r="I143" s="43"/>
      <c r="J143" s="43"/>
      <c r="K143" s="21"/>
      <c r="L143" s="21"/>
      <c r="M143" s="22"/>
      <c r="N143" s="43"/>
      <c r="O143" s="44"/>
      <c r="P143" s="43"/>
      <c r="Q143" s="21"/>
    </row>
    <row r="144" spans="1:17" x14ac:dyDescent="0.25">
      <c r="A144" s="31" t="s">
        <v>26</v>
      </c>
      <c r="B144" s="15"/>
      <c r="C144" s="15"/>
      <c r="D144" s="15"/>
      <c r="E144" s="15"/>
      <c r="F144" s="15"/>
      <c r="G144" s="22"/>
      <c r="H144" s="43"/>
      <c r="I144" s="43"/>
      <c r="J144" s="43"/>
      <c r="K144" s="21"/>
      <c r="L144" s="21"/>
      <c r="M144" s="22"/>
      <c r="N144" s="43"/>
      <c r="O144" s="44"/>
      <c r="P144" s="43"/>
      <c r="Q144" s="21"/>
    </row>
    <row r="145" spans="1:17" ht="120" customHeight="1" x14ac:dyDescent="0.25">
      <c r="A145" s="29" t="s">
        <v>127</v>
      </c>
      <c r="B145" s="15" t="s">
        <v>227</v>
      </c>
      <c r="C145" s="15" t="s">
        <v>128</v>
      </c>
      <c r="D145" s="15" t="s">
        <v>331</v>
      </c>
      <c r="E145" s="15" t="s">
        <v>332</v>
      </c>
      <c r="F145" s="55">
        <v>43677</v>
      </c>
      <c r="G145" s="22">
        <f t="shared" si="51"/>
        <v>202279.34</v>
      </c>
      <c r="H145" s="43">
        <v>161215.64000000001</v>
      </c>
      <c r="I145" s="43">
        <v>27636.9</v>
      </c>
      <c r="J145" s="43">
        <v>13426.8</v>
      </c>
      <c r="K145" s="21">
        <f t="shared" si="52"/>
        <v>184728.69999999998</v>
      </c>
      <c r="L145" s="21">
        <f t="shared" si="53"/>
        <v>91.323562752379956</v>
      </c>
      <c r="M145" s="22">
        <f t="shared" si="54"/>
        <v>184728.69999999998</v>
      </c>
      <c r="N145" s="43">
        <v>161215.6</v>
      </c>
      <c r="O145" s="44">
        <v>13686.8</v>
      </c>
      <c r="P145" s="43">
        <v>9826.2999999999993</v>
      </c>
      <c r="Q145" s="21">
        <f t="shared" si="55"/>
        <v>91.323562752379956</v>
      </c>
    </row>
    <row r="146" spans="1:17" ht="18.75" customHeight="1" x14ac:dyDescent="0.25">
      <c r="A146" s="31" t="s">
        <v>229</v>
      </c>
      <c r="B146" s="15"/>
      <c r="C146" s="15"/>
      <c r="D146" s="15"/>
      <c r="E146" s="15"/>
      <c r="F146" s="15"/>
      <c r="G146" s="22">
        <f t="shared" si="51"/>
        <v>2398.5</v>
      </c>
      <c r="H146" s="43"/>
      <c r="I146" s="43"/>
      <c r="J146" s="43">
        <v>2398.5</v>
      </c>
      <c r="K146" s="21">
        <f t="shared" ref="K146" si="81">M146</f>
        <v>0</v>
      </c>
      <c r="L146" s="21">
        <f t="shared" ref="L146" si="82">K146/G146*100</f>
        <v>0</v>
      </c>
      <c r="M146" s="22">
        <f t="shared" ref="M146" si="83">N146+O146+P146</f>
        <v>0</v>
      </c>
      <c r="N146" s="43"/>
      <c r="O146" s="44"/>
      <c r="P146" s="43"/>
      <c r="Q146" s="21"/>
    </row>
    <row r="147" spans="1:17" ht="93" customHeight="1" x14ac:dyDescent="0.25">
      <c r="A147" s="29" t="s">
        <v>228</v>
      </c>
      <c r="B147" s="15" t="s">
        <v>399</v>
      </c>
      <c r="C147" s="15" t="s">
        <v>129</v>
      </c>
      <c r="D147" s="15" t="s">
        <v>412</v>
      </c>
      <c r="E147" s="15" t="s">
        <v>456</v>
      </c>
      <c r="F147" s="55">
        <v>43709</v>
      </c>
      <c r="G147" s="22">
        <f t="shared" si="51"/>
        <v>232878.1</v>
      </c>
      <c r="H147" s="43">
        <v>187878.8</v>
      </c>
      <c r="I147" s="43">
        <v>30980.1</v>
      </c>
      <c r="J147" s="43">
        <v>14019.2</v>
      </c>
      <c r="K147" s="21">
        <f t="shared" si="52"/>
        <v>200294.39999999999</v>
      </c>
      <c r="L147" s="21">
        <f t="shared" si="53"/>
        <v>86.008259256666904</v>
      </c>
      <c r="M147" s="22">
        <f t="shared" si="54"/>
        <v>200294.39999999999</v>
      </c>
      <c r="N147" s="43">
        <v>187878.8</v>
      </c>
      <c r="O147" s="44">
        <v>5996.2</v>
      </c>
      <c r="P147" s="43">
        <v>6419.4</v>
      </c>
      <c r="Q147" s="21">
        <f t="shared" si="55"/>
        <v>86.008259256666904</v>
      </c>
    </row>
    <row r="148" spans="1:17" ht="19.5" customHeight="1" x14ac:dyDescent="0.25">
      <c r="A148" s="31" t="s">
        <v>229</v>
      </c>
      <c r="B148" s="15"/>
      <c r="C148" s="15"/>
      <c r="D148" s="15"/>
      <c r="E148" s="15"/>
      <c r="F148" s="15"/>
      <c r="G148" s="22">
        <f t="shared" si="51"/>
        <v>4940.5</v>
      </c>
      <c r="H148" s="43"/>
      <c r="I148" s="43"/>
      <c r="J148" s="43">
        <v>4940.5</v>
      </c>
      <c r="K148" s="21">
        <f t="shared" ref="K148" si="84">M148</f>
        <v>0</v>
      </c>
      <c r="L148" s="21">
        <f t="shared" ref="L148" si="85">K148/G148*100</f>
        <v>0</v>
      </c>
      <c r="M148" s="22">
        <f t="shared" ref="M148" si="86">N148+O148+P148</f>
        <v>0</v>
      </c>
      <c r="N148" s="43"/>
      <c r="O148" s="44"/>
      <c r="P148" s="43"/>
      <c r="Q148" s="21"/>
    </row>
    <row r="149" spans="1:17" ht="186.75" customHeight="1" x14ac:dyDescent="0.25">
      <c r="A149" s="29" t="s">
        <v>130</v>
      </c>
      <c r="B149" s="15" t="s">
        <v>300</v>
      </c>
      <c r="C149" s="15" t="s">
        <v>131</v>
      </c>
      <c r="D149" s="15" t="s">
        <v>478</v>
      </c>
      <c r="E149" s="15" t="s">
        <v>479</v>
      </c>
      <c r="F149" s="55">
        <v>43678</v>
      </c>
      <c r="G149" s="22">
        <f t="shared" si="51"/>
        <v>223818.5</v>
      </c>
      <c r="H149" s="43">
        <v>167980.7</v>
      </c>
      <c r="I149" s="43">
        <v>36760.5</v>
      </c>
      <c r="J149" s="43">
        <v>19077.3</v>
      </c>
      <c r="K149" s="21">
        <f t="shared" si="52"/>
        <v>163342.1</v>
      </c>
      <c r="L149" s="21">
        <f t="shared" si="53"/>
        <v>72.979713473193684</v>
      </c>
      <c r="M149" s="22">
        <f t="shared" si="54"/>
        <v>163342.1</v>
      </c>
      <c r="N149" s="43">
        <v>148369.1</v>
      </c>
      <c r="O149" s="44">
        <v>4735.2</v>
      </c>
      <c r="P149" s="43">
        <v>10237.799999999999</v>
      </c>
      <c r="Q149" s="21">
        <f t="shared" si="55"/>
        <v>72.979713473193684</v>
      </c>
    </row>
    <row r="150" spans="1:17" ht="18.75" customHeight="1" x14ac:dyDescent="0.25">
      <c r="A150" s="31" t="s">
        <v>229</v>
      </c>
      <c r="B150" s="15"/>
      <c r="C150" s="15"/>
      <c r="D150" s="15"/>
      <c r="E150" s="15"/>
      <c r="F150" s="15"/>
      <c r="G150" s="22">
        <f t="shared" si="51"/>
        <v>7674.6</v>
      </c>
      <c r="H150" s="43"/>
      <c r="I150" s="43"/>
      <c r="J150" s="43">
        <v>7674.6</v>
      </c>
      <c r="K150" s="21">
        <f t="shared" ref="K150:K151" si="87">M150</f>
        <v>969.04</v>
      </c>
      <c r="L150" s="21">
        <f t="shared" ref="L150:L151" si="88">K150/G150*100</f>
        <v>12.626586401897166</v>
      </c>
      <c r="M150" s="22">
        <f t="shared" ref="M150" si="89">N150+O150+P150</f>
        <v>969.04</v>
      </c>
      <c r="N150" s="43"/>
      <c r="O150" s="44"/>
      <c r="P150" s="43">
        <v>969.04</v>
      </c>
      <c r="Q150" s="21"/>
    </row>
    <row r="151" spans="1:17" s="6" customFormat="1" ht="15.75" x14ac:dyDescent="0.25">
      <c r="A151" s="11" t="s">
        <v>33</v>
      </c>
      <c r="B151" s="97"/>
      <c r="C151" s="97" t="s">
        <v>86</v>
      </c>
      <c r="D151" s="97"/>
      <c r="E151" s="97"/>
      <c r="F151" s="5"/>
      <c r="G151" s="22">
        <f>H151+I151+J151</f>
        <v>189</v>
      </c>
      <c r="H151" s="22">
        <f>H154+H159+H232</f>
        <v>0</v>
      </c>
      <c r="I151" s="22">
        <f>I154+I159+I232</f>
        <v>189</v>
      </c>
      <c r="J151" s="22">
        <f>J154+J159+J232</f>
        <v>0</v>
      </c>
      <c r="K151" s="21">
        <f t="shared" si="87"/>
        <v>189</v>
      </c>
      <c r="L151" s="21">
        <f t="shared" si="88"/>
        <v>100</v>
      </c>
      <c r="M151" s="22">
        <f>N151+O151+P151</f>
        <v>189</v>
      </c>
      <c r="N151" s="22">
        <f>N154+N159+N232</f>
        <v>0</v>
      </c>
      <c r="O151" s="22">
        <f>O154+O159+O232</f>
        <v>189</v>
      </c>
      <c r="P151" s="22">
        <f>P154+P159+P232</f>
        <v>0</v>
      </c>
      <c r="Q151" s="21">
        <f t="shared" ref="Q151" si="90">M151/G151*100</f>
        <v>100</v>
      </c>
    </row>
    <row r="152" spans="1:17" s="13" customFormat="1" ht="45" x14ac:dyDescent="0.25">
      <c r="A152" s="31" t="s">
        <v>83</v>
      </c>
      <c r="B152" s="15"/>
      <c r="C152" s="15"/>
      <c r="D152" s="15"/>
      <c r="E152" s="15"/>
      <c r="F152" s="32"/>
      <c r="G152" s="22"/>
      <c r="H152" s="41"/>
      <c r="I152" s="41"/>
      <c r="J152" s="41"/>
      <c r="K152" s="21"/>
      <c r="L152" s="21"/>
      <c r="M152" s="22"/>
      <c r="N152" s="41"/>
      <c r="O152" s="42"/>
      <c r="P152" s="41"/>
      <c r="Q152" s="21"/>
    </row>
    <row r="153" spans="1:17" s="116" customFormat="1" ht="45" x14ac:dyDescent="0.25">
      <c r="A153" s="89" t="s">
        <v>469</v>
      </c>
      <c r="B153" s="112"/>
      <c r="C153" s="112"/>
      <c r="D153" s="112"/>
      <c r="E153" s="112"/>
      <c r="F153" s="113"/>
      <c r="G153" s="22">
        <f t="shared" ref="G153" si="91">H153+I153+J153</f>
        <v>189</v>
      </c>
      <c r="H153" s="114"/>
      <c r="I153" s="114">
        <v>189</v>
      </c>
      <c r="J153" s="114"/>
      <c r="K153" s="21"/>
      <c r="L153" s="21"/>
      <c r="M153" s="22"/>
      <c r="N153" s="114"/>
      <c r="O153" s="115">
        <v>189</v>
      </c>
      <c r="P153" s="114"/>
      <c r="Q153" s="21"/>
    </row>
    <row r="154" spans="1:17" s="116" customFormat="1" x14ac:dyDescent="0.25">
      <c r="A154" s="76" t="s">
        <v>59</v>
      </c>
      <c r="B154" s="112"/>
      <c r="C154" s="112"/>
      <c r="D154" s="112"/>
      <c r="E154" s="112"/>
      <c r="F154" s="113"/>
      <c r="G154" s="22"/>
      <c r="H154" s="114"/>
      <c r="I154" s="114">
        <v>189</v>
      </c>
      <c r="J154" s="114"/>
      <c r="K154" s="21"/>
      <c r="L154" s="21"/>
      <c r="M154" s="22"/>
      <c r="N154" s="114"/>
      <c r="O154" s="115">
        <v>189</v>
      </c>
      <c r="P154" s="114"/>
      <c r="Q154" s="21"/>
    </row>
    <row r="155" spans="1:17" s="4" customFormat="1" ht="63.75" customHeight="1" x14ac:dyDescent="0.25">
      <c r="A155" s="10" t="s">
        <v>112</v>
      </c>
      <c r="B155" s="96"/>
      <c r="C155" s="96" t="s">
        <v>90</v>
      </c>
      <c r="D155" s="96"/>
      <c r="E155" s="96"/>
      <c r="F155" s="3"/>
      <c r="G155" s="22">
        <f t="shared" si="51"/>
        <v>561631.70000000007</v>
      </c>
      <c r="H155" s="21">
        <f>H156</f>
        <v>154084.6</v>
      </c>
      <c r="I155" s="21">
        <f t="shared" ref="I155:J155" si="92">I156</f>
        <v>378507.30000000005</v>
      </c>
      <c r="J155" s="21">
        <f t="shared" si="92"/>
        <v>29039.8</v>
      </c>
      <c r="K155" s="21">
        <f t="shared" si="52"/>
        <v>525115.20000000007</v>
      </c>
      <c r="L155" s="21">
        <f t="shared" si="53"/>
        <v>93.498141219592839</v>
      </c>
      <c r="M155" s="22">
        <f t="shared" si="54"/>
        <v>525115.20000000007</v>
      </c>
      <c r="N155" s="21">
        <f>N156</f>
        <v>150632</v>
      </c>
      <c r="O155" s="21">
        <f t="shared" ref="O155" si="93">O156</f>
        <v>345443.4</v>
      </c>
      <c r="P155" s="21">
        <f t="shared" ref="P155" si="94">P156</f>
        <v>29039.8</v>
      </c>
      <c r="Q155" s="21">
        <f t="shared" si="55"/>
        <v>93.498141219592839</v>
      </c>
    </row>
    <row r="156" spans="1:17" s="6" customFormat="1" ht="31.5" x14ac:dyDescent="0.25">
      <c r="A156" s="11" t="s">
        <v>27</v>
      </c>
      <c r="B156" s="97"/>
      <c r="C156" s="97" t="s">
        <v>91</v>
      </c>
      <c r="D156" s="97"/>
      <c r="E156" s="97"/>
      <c r="F156" s="5"/>
      <c r="G156" s="22">
        <f t="shared" si="51"/>
        <v>561631.70000000007</v>
      </c>
      <c r="H156" s="22">
        <f>H158+H161+H163</f>
        <v>154084.6</v>
      </c>
      <c r="I156" s="22">
        <f>I158+I161+I163</f>
        <v>378507.30000000005</v>
      </c>
      <c r="J156" s="22">
        <f>J158+J161+J163</f>
        <v>29039.8</v>
      </c>
      <c r="K156" s="21">
        <f t="shared" si="52"/>
        <v>525115.20000000007</v>
      </c>
      <c r="L156" s="21">
        <f t="shared" si="53"/>
        <v>93.498141219592839</v>
      </c>
      <c r="M156" s="22">
        <f t="shared" si="54"/>
        <v>525115.20000000007</v>
      </c>
      <c r="N156" s="22">
        <f>N158+N161+N163</f>
        <v>150632</v>
      </c>
      <c r="O156" s="22">
        <f>O158+O161+O163</f>
        <v>345443.4</v>
      </c>
      <c r="P156" s="22">
        <f t="shared" ref="P156" si="95">P158+P161+P163</f>
        <v>29039.8</v>
      </c>
      <c r="Q156" s="21">
        <f t="shared" si="55"/>
        <v>93.498141219592839</v>
      </c>
    </row>
    <row r="157" spans="1:17" ht="30" x14ac:dyDescent="0.25">
      <c r="A157" s="29" t="s">
        <v>37</v>
      </c>
      <c r="B157" s="15"/>
      <c r="C157" s="15"/>
      <c r="D157" s="15"/>
      <c r="E157" s="15"/>
      <c r="F157" s="15"/>
      <c r="G157" s="22"/>
      <c r="H157" s="43"/>
      <c r="I157" s="43"/>
      <c r="J157" s="43"/>
      <c r="K157" s="21"/>
      <c r="L157" s="21"/>
      <c r="M157" s="22"/>
      <c r="N157" s="43"/>
      <c r="O157" s="44"/>
      <c r="P157" s="43"/>
      <c r="Q157" s="21"/>
    </row>
    <row r="158" spans="1:17" ht="90" x14ac:dyDescent="0.25">
      <c r="A158" s="48" t="s">
        <v>132</v>
      </c>
      <c r="B158" s="49"/>
      <c r="C158" s="49" t="s">
        <v>133</v>
      </c>
      <c r="D158" s="49"/>
      <c r="E158" s="49"/>
      <c r="F158" s="49"/>
      <c r="G158" s="50">
        <f t="shared" si="51"/>
        <v>128273.60000000001</v>
      </c>
      <c r="H158" s="51"/>
      <c r="I158" s="51">
        <v>126852.6</v>
      </c>
      <c r="J158" s="43">
        <v>1421</v>
      </c>
      <c r="K158" s="21">
        <f t="shared" si="52"/>
        <v>113538.4</v>
      </c>
      <c r="L158" s="21">
        <f t="shared" si="53"/>
        <v>88.512679148320458</v>
      </c>
      <c r="M158" s="22">
        <f t="shared" si="54"/>
        <v>113538.4</v>
      </c>
      <c r="N158" s="43"/>
      <c r="O158" s="44">
        <v>112117.4</v>
      </c>
      <c r="P158" s="43">
        <v>1421</v>
      </c>
      <c r="Q158" s="21">
        <f t="shared" si="55"/>
        <v>88.512679148320458</v>
      </c>
    </row>
    <row r="159" spans="1:17" x14ac:dyDescent="0.25">
      <c r="A159" s="48" t="s">
        <v>231</v>
      </c>
      <c r="B159" s="49"/>
      <c r="C159" s="49"/>
      <c r="D159" s="49"/>
      <c r="E159" s="49"/>
      <c r="F159" s="49"/>
      <c r="G159" s="50"/>
      <c r="H159" s="51"/>
      <c r="I159" s="51"/>
      <c r="J159" s="43"/>
      <c r="K159" s="21"/>
      <c r="L159" s="21"/>
      <c r="M159" s="22"/>
      <c r="N159" s="43"/>
      <c r="O159" s="44"/>
      <c r="P159" s="43"/>
      <c r="Q159" s="21"/>
    </row>
    <row r="160" spans="1:17" x14ac:dyDescent="0.25">
      <c r="A160" s="48" t="s">
        <v>59</v>
      </c>
      <c r="B160" s="49"/>
      <c r="C160" s="49"/>
      <c r="D160" s="49"/>
      <c r="E160" s="49"/>
      <c r="F160" s="49"/>
      <c r="G160" s="50">
        <f t="shared" si="51"/>
        <v>15000</v>
      </c>
      <c r="H160" s="51"/>
      <c r="I160" s="51">
        <v>15000</v>
      </c>
      <c r="J160" s="43"/>
      <c r="K160" s="21">
        <f t="shared" ref="K160" si="96">M160</f>
        <v>0</v>
      </c>
      <c r="L160" s="21">
        <f t="shared" ref="L160" si="97">K160/G160*100</f>
        <v>0</v>
      </c>
      <c r="M160" s="22">
        <f t="shared" ref="M160" si="98">N160+O160+P160</f>
        <v>0</v>
      </c>
      <c r="N160" s="43"/>
      <c r="O160" s="44"/>
      <c r="P160" s="43"/>
      <c r="Q160" s="21">
        <f t="shared" ref="Q160" si="99">M160/G160*100</f>
        <v>0</v>
      </c>
    </row>
    <row r="161" spans="1:17" ht="256.5" customHeight="1" x14ac:dyDescent="0.25">
      <c r="A161" s="48" t="s">
        <v>354</v>
      </c>
      <c r="B161" s="49"/>
      <c r="C161" s="49" t="s">
        <v>134</v>
      </c>
      <c r="D161" s="49"/>
      <c r="E161" s="49"/>
      <c r="F161" s="49"/>
      <c r="G161" s="50">
        <f t="shared" si="51"/>
        <v>433358.10000000003</v>
      </c>
      <c r="H161" s="51">
        <v>154084.6</v>
      </c>
      <c r="I161" s="51">
        <v>251654.7</v>
      </c>
      <c r="J161" s="43">
        <v>27618.799999999999</v>
      </c>
      <c r="K161" s="21">
        <f t="shared" si="52"/>
        <v>411576.8</v>
      </c>
      <c r="L161" s="21">
        <f t="shared" si="53"/>
        <v>94.973833418597678</v>
      </c>
      <c r="M161" s="22">
        <f t="shared" si="54"/>
        <v>411576.8</v>
      </c>
      <c r="N161" s="43">
        <v>150632</v>
      </c>
      <c r="O161" s="44">
        <v>233326</v>
      </c>
      <c r="P161" s="43">
        <v>27618.799999999999</v>
      </c>
      <c r="Q161" s="21">
        <f t="shared" si="55"/>
        <v>94.973833418597678</v>
      </c>
    </row>
    <row r="162" spans="1:17" s="86" customFormat="1" ht="30" hidden="1" x14ac:dyDescent="0.25">
      <c r="A162" s="80" t="s">
        <v>193</v>
      </c>
      <c r="B162" s="81"/>
      <c r="C162" s="81"/>
      <c r="D162" s="81"/>
      <c r="E162" s="81"/>
      <c r="F162" s="81"/>
      <c r="G162" s="82"/>
      <c r="H162" s="83"/>
      <c r="I162" s="83"/>
      <c r="J162" s="83"/>
      <c r="K162" s="84"/>
      <c r="L162" s="84"/>
      <c r="M162" s="82"/>
      <c r="N162" s="83"/>
      <c r="O162" s="85"/>
      <c r="P162" s="83"/>
      <c r="Q162" s="84"/>
    </row>
    <row r="163" spans="1:17" s="86" customFormat="1" ht="53.25" hidden="1" customHeight="1" x14ac:dyDescent="0.25">
      <c r="A163" s="80" t="s">
        <v>136</v>
      </c>
      <c r="B163" s="81"/>
      <c r="C163" s="81" t="s">
        <v>137</v>
      </c>
      <c r="D163" s="81"/>
      <c r="E163" s="81"/>
      <c r="F163" s="81"/>
      <c r="G163" s="82">
        <f t="shared" si="51"/>
        <v>0</v>
      </c>
      <c r="H163" s="83">
        <f>H166</f>
        <v>0</v>
      </c>
      <c r="I163" s="83">
        <f t="shared" ref="I163:J163" si="100">I166</f>
        <v>0</v>
      </c>
      <c r="J163" s="83">
        <f t="shared" si="100"/>
        <v>0</v>
      </c>
      <c r="K163" s="84">
        <f t="shared" si="52"/>
        <v>0</v>
      </c>
      <c r="L163" s="84" t="e">
        <f t="shared" si="53"/>
        <v>#DIV/0!</v>
      </c>
      <c r="M163" s="82">
        <f t="shared" si="54"/>
        <v>0</v>
      </c>
      <c r="N163" s="83">
        <f>N166</f>
        <v>0</v>
      </c>
      <c r="O163" s="83">
        <f t="shared" ref="O163:P163" si="101">O166</f>
        <v>0</v>
      </c>
      <c r="P163" s="83">
        <f t="shared" si="101"/>
        <v>0</v>
      </c>
      <c r="Q163" s="84" t="e">
        <f t="shared" si="55"/>
        <v>#DIV/0!</v>
      </c>
    </row>
    <row r="164" spans="1:17" s="86" customFormat="1" hidden="1" x14ac:dyDescent="0.25">
      <c r="A164" s="80" t="s">
        <v>28</v>
      </c>
      <c r="B164" s="81"/>
      <c r="C164" s="81"/>
      <c r="D164" s="81"/>
      <c r="E164" s="81"/>
      <c r="F164" s="81"/>
      <c r="G164" s="82"/>
      <c r="H164" s="83"/>
      <c r="I164" s="83"/>
      <c r="J164" s="83"/>
      <c r="K164" s="84"/>
      <c r="L164" s="84"/>
      <c r="M164" s="82"/>
      <c r="N164" s="83"/>
      <c r="O164" s="85"/>
      <c r="P164" s="83"/>
      <c r="Q164" s="84"/>
    </row>
    <row r="165" spans="1:17" s="86" customFormat="1" hidden="1" x14ac:dyDescent="0.25">
      <c r="A165" s="87" t="s">
        <v>31</v>
      </c>
      <c r="B165" s="81"/>
      <c r="C165" s="81"/>
      <c r="D165" s="81"/>
      <c r="E165" s="81"/>
      <c r="F165" s="81"/>
      <c r="G165" s="82"/>
      <c r="H165" s="83"/>
      <c r="I165" s="83"/>
      <c r="J165" s="83"/>
      <c r="K165" s="84"/>
      <c r="L165" s="84"/>
      <c r="M165" s="82"/>
      <c r="N165" s="83"/>
      <c r="O165" s="85"/>
      <c r="P165" s="83"/>
      <c r="Q165" s="84"/>
    </row>
    <row r="166" spans="1:17" s="86" customFormat="1" ht="210" hidden="1" x14ac:dyDescent="0.25">
      <c r="A166" s="80" t="s">
        <v>192</v>
      </c>
      <c r="B166" s="81" t="s">
        <v>230</v>
      </c>
      <c r="C166" s="81" t="s">
        <v>137</v>
      </c>
      <c r="D166" s="81" t="s">
        <v>334</v>
      </c>
      <c r="E166" s="81" t="s">
        <v>335</v>
      </c>
      <c r="F166" s="88">
        <v>43404</v>
      </c>
      <c r="G166" s="82">
        <f t="shared" si="51"/>
        <v>0</v>
      </c>
      <c r="H166" s="83"/>
      <c r="I166" s="83"/>
      <c r="J166" s="85"/>
      <c r="K166" s="84">
        <f t="shared" si="52"/>
        <v>0</v>
      </c>
      <c r="L166" s="84" t="e">
        <f t="shared" si="53"/>
        <v>#DIV/0!</v>
      </c>
      <c r="M166" s="82">
        <f t="shared" si="54"/>
        <v>0</v>
      </c>
      <c r="N166" s="83"/>
      <c r="O166" s="85"/>
      <c r="P166" s="83"/>
      <c r="Q166" s="84" t="e">
        <f t="shared" si="55"/>
        <v>#DIV/0!</v>
      </c>
    </row>
    <row r="167" spans="1:17" s="4" customFormat="1" ht="63.75" customHeight="1" x14ac:dyDescent="0.25">
      <c r="A167" s="10" t="s">
        <v>388</v>
      </c>
      <c r="B167" s="96"/>
      <c r="C167" s="96"/>
      <c r="D167" s="96"/>
      <c r="E167" s="96"/>
      <c r="F167" s="3"/>
      <c r="G167" s="22">
        <f t="shared" ref="G167:G170" si="102">H167+I167+J167</f>
        <v>125743.7</v>
      </c>
      <c r="H167" s="21">
        <f>H168</f>
        <v>92556.9</v>
      </c>
      <c r="I167" s="21">
        <f t="shared" ref="I167:J167" si="103">I168</f>
        <v>29868.1</v>
      </c>
      <c r="J167" s="21">
        <f t="shared" si="103"/>
        <v>3318.7</v>
      </c>
      <c r="K167" s="21">
        <f t="shared" ref="K167:K170" si="104">M167</f>
        <v>117755</v>
      </c>
      <c r="L167" s="21">
        <f t="shared" ref="L167:L170" si="105">K167/G167*100</f>
        <v>93.646838768065521</v>
      </c>
      <c r="M167" s="22">
        <f t="shared" ref="M167:M170" si="106">N167+O167+P167</f>
        <v>117755</v>
      </c>
      <c r="N167" s="21">
        <f>N168</f>
        <v>88915.6</v>
      </c>
      <c r="O167" s="21">
        <f t="shared" ref="O167" si="107">O168</f>
        <v>25955.5</v>
      </c>
      <c r="P167" s="21">
        <f t="shared" ref="P167" si="108">P168</f>
        <v>2883.9</v>
      </c>
      <c r="Q167" s="21">
        <f t="shared" ref="Q167:Q170" si="109">M167/G167*100</f>
        <v>93.646838768065521</v>
      </c>
    </row>
    <row r="168" spans="1:17" s="6" customFormat="1" ht="47.25" x14ac:dyDescent="0.25">
      <c r="A168" s="11" t="s">
        <v>267</v>
      </c>
      <c r="B168" s="97"/>
      <c r="C168" s="97"/>
      <c r="D168" s="97"/>
      <c r="E168" s="97"/>
      <c r="F168" s="5"/>
      <c r="G168" s="22">
        <f t="shared" si="102"/>
        <v>125743.7</v>
      </c>
      <c r="H168" s="22">
        <f>H170</f>
        <v>92556.9</v>
      </c>
      <c r="I168" s="22">
        <f t="shared" ref="I168:J168" si="110">I170</f>
        <v>29868.1</v>
      </c>
      <c r="J168" s="22">
        <f t="shared" si="110"/>
        <v>3318.7</v>
      </c>
      <c r="K168" s="21">
        <f t="shared" si="104"/>
        <v>117755</v>
      </c>
      <c r="L168" s="21">
        <f t="shared" si="105"/>
        <v>93.646838768065521</v>
      </c>
      <c r="M168" s="22">
        <f t="shared" si="106"/>
        <v>117755</v>
      </c>
      <c r="N168" s="22">
        <f>N170</f>
        <v>88915.6</v>
      </c>
      <c r="O168" s="22">
        <f>O170</f>
        <v>25955.5</v>
      </c>
      <c r="P168" s="22">
        <f t="shared" ref="P168" si="111">P170</f>
        <v>2883.9</v>
      </c>
      <c r="Q168" s="21">
        <f t="shared" si="109"/>
        <v>93.646838768065521</v>
      </c>
    </row>
    <row r="169" spans="1:17" ht="21.75" customHeight="1" x14ac:dyDescent="0.25">
      <c r="A169" s="31" t="s">
        <v>268</v>
      </c>
      <c r="B169" s="15"/>
      <c r="C169" s="15"/>
      <c r="D169" s="15"/>
      <c r="E169" s="15"/>
      <c r="F169" s="15"/>
      <c r="G169" s="22"/>
      <c r="H169" s="43"/>
      <c r="I169" s="43"/>
      <c r="J169" s="43"/>
      <c r="K169" s="21"/>
      <c r="L169" s="21"/>
      <c r="M169" s="22"/>
      <c r="N169" s="43"/>
      <c r="O169" s="44"/>
      <c r="P169" s="43"/>
      <c r="Q169" s="21"/>
    </row>
    <row r="170" spans="1:17" ht="180" x14ac:dyDescent="0.25">
      <c r="A170" s="29" t="s">
        <v>269</v>
      </c>
      <c r="B170" s="15"/>
      <c r="C170" s="15"/>
      <c r="D170" s="15" t="s">
        <v>304</v>
      </c>
      <c r="E170" s="55" t="s">
        <v>305</v>
      </c>
      <c r="F170" s="55">
        <v>43275</v>
      </c>
      <c r="G170" s="22">
        <f t="shared" si="102"/>
        <v>125743.7</v>
      </c>
      <c r="H170" s="43">
        <v>92556.9</v>
      </c>
      <c r="I170" s="43">
        <v>29868.1</v>
      </c>
      <c r="J170" s="43">
        <v>3318.7</v>
      </c>
      <c r="K170" s="21">
        <f t="shared" si="104"/>
        <v>117755</v>
      </c>
      <c r="L170" s="21">
        <f t="shared" si="105"/>
        <v>93.646838768065521</v>
      </c>
      <c r="M170" s="22">
        <f t="shared" si="106"/>
        <v>117755</v>
      </c>
      <c r="N170" s="43">
        <v>88915.6</v>
      </c>
      <c r="O170" s="44">
        <v>25955.5</v>
      </c>
      <c r="P170" s="43">
        <v>2883.9</v>
      </c>
      <c r="Q170" s="21">
        <f t="shared" si="109"/>
        <v>93.646838768065521</v>
      </c>
    </row>
    <row r="171" spans="1:17" s="4" customFormat="1" ht="63.75" customHeight="1" x14ac:dyDescent="0.25">
      <c r="A171" s="10" t="s">
        <v>457</v>
      </c>
      <c r="B171" s="96"/>
      <c r="C171" s="96" t="s">
        <v>138</v>
      </c>
      <c r="D171" s="96"/>
      <c r="E171" s="96"/>
      <c r="F171" s="3"/>
      <c r="G171" s="22">
        <f t="shared" si="51"/>
        <v>626529</v>
      </c>
      <c r="H171" s="21">
        <f>H172+H180</f>
        <v>359500</v>
      </c>
      <c r="I171" s="21">
        <f>I172+I180</f>
        <v>192431.4</v>
      </c>
      <c r="J171" s="21">
        <f>J172+J180</f>
        <v>74597.600000000006</v>
      </c>
      <c r="K171" s="21">
        <f t="shared" si="52"/>
        <v>538759.30000000005</v>
      </c>
      <c r="L171" s="21">
        <f t="shared" si="53"/>
        <v>85.991119325681666</v>
      </c>
      <c r="M171" s="22">
        <f t="shared" si="54"/>
        <v>538759.30000000005</v>
      </c>
      <c r="N171" s="21">
        <f>N172+N180</f>
        <v>346812.3</v>
      </c>
      <c r="O171" s="21">
        <f>O172+O180</f>
        <v>148138.70000000001</v>
      </c>
      <c r="P171" s="21">
        <f>P172+P180</f>
        <v>43808.3</v>
      </c>
      <c r="Q171" s="21">
        <f t="shared" si="55"/>
        <v>85.991119325681666</v>
      </c>
    </row>
    <row r="172" spans="1:17" s="6" customFormat="1" ht="15.75" x14ac:dyDescent="0.25">
      <c r="A172" s="11" t="s">
        <v>39</v>
      </c>
      <c r="B172" s="97"/>
      <c r="C172" s="97" t="s">
        <v>139</v>
      </c>
      <c r="D172" s="97"/>
      <c r="E172" s="97"/>
      <c r="F172" s="5"/>
      <c r="G172" s="22">
        <f t="shared" si="51"/>
        <v>626303.9</v>
      </c>
      <c r="H172" s="22">
        <f>H174+H177+H179</f>
        <v>359500</v>
      </c>
      <c r="I172" s="22">
        <f t="shared" ref="I172:J172" si="112">I174+I177+I179</f>
        <v>192206.3</v>
      </c>
      <c r="J172" s="22">
        <f t="shared" si="112"/>
        <v>74597.600000000006</v>
      </c>
      <c r="K172" s="21">
        <f t="shared" si="52"/>
        <v>538534.20000000007</v>
      </c>
      <c r="L172" s="21">
        <f t="shared" si="53"/>
        <v>85.986084391299499</v>
      </c>
      <c r="M172" s="22">
        <f t="shared" si="54"/>
        <v>538534.20000000007</v>
      </c>
      <c r="N172" s="22">
        <f>N174+N177+N179</f>
        <v>346812.3</v>
      </c>
      <c r="O172" s="22">
        <f>O174+O177+O179</f>
        <v>147913.60000000001</v>
      </c>
      <c r="P172" s="22">
        <f t="shared" ref="P172" si="113">P174+P177+P179</f>
        <v>43808.3</v>
      </c>
      <c r="Q172" s="21">
        <f t="shared" si="55"/>
        <v>85.986084391299499</v>
      </c>
    </row>
    <row r="173" spans="1:17" ht="30" x14ac:dyDescent="0.25">
      <c r="A173" s="29" t="s">
        <v>37</v>
      </c>
      <c r="B173" s="15"/>
      <c r="C173" s="15"/>
      <c r="D173" s="15"/>
      <c r="E173" s="15"/>
      <c r="F173" s="15"/>
      <c r="G173" s="22"/>
      <c r="H173" s="43"/>
      <c r="I173" s="43"/>
      <c r="J173" s="43"/>
      <c r="K173" s="21"/>
      <c r="L173" s="21"/>
      <c r="M173" s="22"/>
      <c r="N173" s="43"/>
      <c r="O173" s="44"/>
      <c r="P173" s="43"/>
      <c r="Q173" s="21"/>
    </row>
    <row r="174" spans="1:17" ht="75" x14ac:dyDescent="0.25">
      <c r="A174" s="29" t="s">
        <v>140</v>
      </c>
      <c r="B174" s="15"/>
      <c r="C174" s="15" t="s">
        <v>141</v>
      </c>
      <c r="D174" s="15"/>
      <c r="E174" s="15"/>
      <c r="F174" s="15"/>
      <c r="G174" s="22">
        <f t="shared" si="51"/>
        <v>82382.5</v>
      </c>
      <c r="H174" s="43"/>
      <c r="I174" s="43">
        <v>82382.5</v>
      </c>
      <c r="J174" s="43"/>
      <c r="K174" s="21">
        <f t="shared" si="52"/>
        <v>79184.600000000006</v>
      </c>
      <c r="L174" s="21">
        <f t="shared" si="53"/>
        <v>96.118228992807943</v>
      </c>
      <c r="M174" s="22">
        <f t="shared" si="54"/>
        <v>79184.600000000006</v>
      </c>
      <c r="N174" s="43"/>
      <c r="O174" s="44">
        <v>79184.600000000006</v>
      </c>
      <c r="P174" s="43"/>
      <c r="Q174" s="21">
        <f t="shared" si="55"/>
        <v>96.118228992807943</v>
      </c>
    </row>
    <row r="175" spans="1:17" x14ac:dyDescent="0.25">
      <c r="A175" s="29" t="s">
        <v>231</v>
      </c>
      <c r="B175" s="15"/>
      <c r="C175" s="15"/>
      <c r="D175" s="15"/>
      <c r="E175" s="15"/>
      <c r="F175" s="15"/>
      <c r="G175" s="22"/>
      <c r="H175" s="43"/>
      <c r="I175" s="43"/>
      <c r="J175" s="43"/>
      <c r="K175" s="21"/>
      <c r="L175" s="21"/>
      <c r="M175" s="22"/>
      <c r="N175" s="43"/>
      <c r="O175" s="44"/>
      <c r="P175" s="43"/>
      <c r="Q175" s="21"/>
    </row>
    <row r="176" spans="1:17" x14ac:dyDescent="0.25">
      <c r="A176" s="29" t="s">
        <v>59</v>
      </c>
      <c r="B176" s="15"/>
      <c r="C176" s="15"/>
      <c r="D176" s="15"/>
      <c r="E176" s="15"/>
      <c r="F176" s="15"/>
      <c r="G176" s="22">
        <f t="shared" si="51"/>
        <v>8348.6</v>
      </c>
      <c r="H176" s="43"/>
      <c r="I176" s="43">
        <v>8348.6</v>
      </c>
      <c r="J176" s="43"/>
      <c r="K176" s="21">
        <f t="shared" ref="K176" si="114">M176</f>
        <v>0</v>
      </c>
      <c r="L176" s="21">
        <f t="shared" ref="L176" si="115">K176/G176*100</f>
        <v>0</v>
      </c>
      <c r="M176" s="22">
        <f t="shared" ref="M176" si="116">N176+O176+P176</f>
        <v>0</v>
      </c>
      <c r="N176" s="43"/>
      <c r="O176" s="44"/>
      <c r="P176" s="43"/>
      <c r="Q176" s="21">
        <f t="shared" ref="Q176" si="117">M176/G176*100</f>
        <v>0</v>
      </c>
    </row>
    <row r="177" spans="1:17" ht="45" x14ac:dyDescent="0.25">
      <c r="A177" s="29" t="s">
        <v>142</v>
      </c>
      <c r="B177" s="15"/>
      <c r="C177" s="15" t="s">
        <v>143</v>
      </c>
      <c r="D177" s="15"/>
      <c r="E177" s="15"/>
      <c r="F177" s="15"/>
      <c r="G177" s="22">
        <f t="shared" si="51"/>
        <v>144220.1</v>
      </c>
      <c r="H177" s="43"/>
      <c r="I177" s="43">
        <v>82641.5</v>
      </c>
      <c r="J177" s="43">
        <v>61578.6</v>
      </c>
      <c r="K177" s="21">
        <f t="shared" si="52"/>
        <v>73295.3</v>
      </c>
      <c r="L177" s="21">
        <f t="shared" si="53"/>
        <v>50.821834127143163</v>
      </c>
      <c r="M177" s="22">
        <f t="shared" si="54"/>
        <v>73295.3</v>
      </c>
      <c r="N177" s="43"/>
      <c r="O177" s="44">
        <v>42506</v>
      </c>
      <c r="P177" s="43">
        <f>J177/2</f>
        <v>30789.3</v>
      </c>
      <c r="Q177" s="21">
        <f t="shared" si="55"/>
        <v>50.821834127143163</v>
      </c>
    </row>
    <row r="178" spans="1:17" x14ac:dyDescent="0.25">
      <c r="A178" s="31" t="s">
        <v>26</v>
      </c>
      <c r="B178" s="15"/>
      <c r="C178" s="15"/>
      <c r="D178" s="15"/>
      <c r="E178" s="15"/>
      <c r="F178" s="15"/>
      <c r="G178" s="22"/>
      <c r="H178" s="43"/>
      <c r="I178" s="43"/>
      <c r="J178" s="43"/>
      <c r="K178" s="21"/>
      <c r="L178" s="21"/>
      <c r="M178" s="22"/>
      <c r="N178" s="43"/>
      <c r="O178" s="44"/>
      <c r="P178" s="43"/>
      <c r="Q178" s="21"/>
    </row>
    <row r="179" spans="1:17" ht="63" customHeight="1" x14ac:dyDescent="0.25">
      <c r="A179" s="29" t="s">
        <v>387</v>
      </c>
      <c r="B179" s="15"/>
      <c r="C179" s="15"/>
      <c r="D179" s="15"/>
      <c r="E179" s="15"/>
      <c r="F179" s="15"/>
      <c r="G179" s="22">
        <f t="shared" si="51"/>
        <v>399701.3</v>
      </c>
      <c r="H179" s="43">
        <v>359500</v>
      </c>
      <c r="I179" s="43">
        <v>27182.3</v>
      </c>
      <c r="J179" s="43">
        <v>13019</v>
      </c>
      <c r="K179" s="21">
        <f t="shared" ref="K179" si="118">M179</f>
        <v>386054.3</v>
      </c>
      <c r="L179" s="21">
        <f t="shared" ref="L179" si="119">K179/G179*100</f>
        <v>96.585700371752608</v>
      </c>
      <c r="M179" s="22">
        <f t="shared" ref="M179" si="120">N179+O179+P179</f>
        <v>386054.3</v>
      </c>
      <c r="N179" s="43">
        <v>346812.3</v>
      </c>
      <c r="O179" s="44">
        <v>26223</v>
      </c>
      <c r="P179" s="43">
        <v>13019</v>
      </c>
      <c r="Q179" s="21">
        <f t="shared" si="55"/>
        <v>96.585700371752608</v>
      </c>
    </row>
    <row r="180" spans="1:17" s="6" customFormat="1" ht="98.25" customHeight="1" x14ac:dyDescent="0.25">
      <c r="A180" s="11" t="s">
        <v>144</v>
      </c>
      <c r="B180" s="97"/>
      <c r="C180" s="97" t="s">
        <v>145</v>
      </c>
      <c r="D180" s="97"/>
      <c r="E180" s="97"/>
      <c r="F180" s="5"/>
      <c r="G180" s="22">
        <f t="shared" si="51"/>
        <v>225.1</v>
      </c>
      <c r="H180" s="22">
        <f>H181</f>
        <v>0</v>
      </c>
      <c r="I180" s="22">
        <f t="shared" ref="I180:J180" si="121">I181</f>
        <v>225.1</v>
      </c>
      <c r="J180" s="22">
        <f t="shared" si="121"/>
        <v>0</v>
      </c>
      <c r="K180" s="21">
        <f t="shared" si="52"/>
        <v>225.1</v>
      </c>
      <c r="L180" s="21">
        <f t="shared" si="53"/>
        <v>100</v>
      </c>
      <c r="M180" s="22">
        <f t="shared" si="54"/>
        <v>225.1</v>
      </c>
      <c r="N180" s="22">
        <f>N181</f>
        <v>0</v>
      </c>
      <c r="O180" s="22">
        <f t="shared" ref="O180" si="122">O181</f>
        <v>225.1</v>
      </c>
      <c r="P180" s="22">
        <f t="shared" ref="P180" si="123">P181</f>
        <v>0</v>
      </c>
      <c r="Q180" s="21">
        <f t="shared" si="55"/>
        <v>100</v>
      </c>
    </row>
    <row r="181" spans="1:17" ht="60" x14ac:dyDescent="0.25">
      <c r="A181" s="29" t="s">
        <v>49</v>
      </c>
      <c r="B181" s="15"/>
      <c r="C181" s="15" t="s">
        <v>146</v>
      </c>
      <c r="D181" s="15"/>
      <c r="E181" s="15"/>
      <c r="F181" s="15"/>
      <c r="G181" s="22">
        <f t="shared" si="51"/>
        <v>225.1</v>
      </c>
      <c r="H181" s="43"/>
      <c r="I181" s="43">
        <v>225.1</v>
      </c>
      <c r="J181" s="43"/>
      <c r="K181" s="21">
        <f t="shared" si="52"/>
        <v>225.1</v>
      </c>
      <c r="L181" s="21">
        <f t="shared" si="53"/>
        <v>100</v>
      </c>
      <c r="M181" s="22">
        <f t="shared" si="54"/>
        <v>225.1</v>
      </c>
      <c r="N181" s="43"/>
      <c r="O181" s="44">
        <v>225.1</v>
      </c>
      <c r="P181" s="43"/>
      <c r="Q181" s="21">
        <f t="shared" si="55"/>
        <v>100</v>
      </c>
    </row>
    <row r="182" spans="1:17" x14ac:dyDescent="0.25">
      <c r="A182" s="29" t="s">
        <v>231</v>
      </c>
      <c r="B182" s="15"/>
      <c r="C182" s="15"/>
      <c r="D182" s="15"/>
      <c r="E182" s="15"/>
      <c r="F182" s="15"/>
      <c r="G182" s="22"/>
      <c r="H182" s="43"/>
      <c r="I182" s="43"/>
      <c r="J182" s="43"/>
      <c r="K182" s="21"/>
      <c r="L182" s="21"/>
      <c r="M182" s="22"/>
      <c r="N182" s="43"/>
      <c r="O182" s="44"/>
      <c r="P182" s="43"/>
      <c r="Q182" s="21"/>
    </row>
    <row r="183" spans="1:17" x14ac:dyDescent="0.25">
      <c r="A183" s="29" t="s">
        <v>59</v>
      </c>
      <c r="B183" s="15"/>
      <c r="C183" s="15"/>
      <c r="D183" s="15"/>
      <c r="E183" s="15"/>
      <c r="F183" s="15"/>
      <c r="G183" s="22">
        <f t="shared" si="51"/>
        <v>225.1</v>
      </c>
      <c r="H183" s="43"/>
      <c r="I183" s="43">
        <v>225.1</v>
      </c>
      <c r="J183" s="43"/>
      <c r="K183" s="21">
        <f t="shared" ref="K183" si="124">M183</f>
        <v>0</v>
      </c>
      <c r="L183" s="21">
        <f t="shared" ref="L183" si="125">K183/G183*100</f>
        <v>0</v>
      </c>
      <c r="M183" s="22">
        <f t="shared" ref="M183" si="126">N183+O183+P183</f>
        <v>0</v>
      </c>
      <c r="N183" s="43"/>
      <c r="O183" s="44"/>
      <c r="P183" s="43"/>
      <c r="Q183" s="21">
        <f t="shared" si="55"/>
        <v>0</v>
      </c>
    </row>
    <row r="184" spans="1:17" s="4" customFormat="1" ht="63.75" customHeight="1" x14ac:dyDescent="0.25">
      <c r="A184" s="10" t="s">
        <v>46</v>
      </c>
      <c r="B184" s="96"/>
      <c r="C184" s="96" t="s">
        <v>147</v>
      </c>
      <c r="D184" s="96"/>
      <c r="E184" s="96"/>
      <c r="F184" s="3"/>
      <c r="G184" s="22">
        <f t="shared" si="51"/>
        <v>6349.1</v>
      </c>
      <c r="H184" s="21">
        <f>H185</f>
        <v>0</v>
      </c>
      <c r="I184" s="21">
        <f t="shared" ref="I184:J184" si="127">I185</f>
        <v>5000</v>
      </c>
      <c r="J184" s="21">
        <f t="shared" si="127"/>
        <v>1349.1</v>
      </c>
      <c r="K184" s="21">
        <f t="shared" si="52"/>
        <v>0</v>
      </c>
      <c r="L184" s="21">
        <f t="shared" si="53"/>
        <v>0</v>
      </c>
      <c r="M184" s="22">
        <f t="shared" si="54"/>
        <v>0</v>
      </c>
      <c r="N184" s="21">
        <f>N185</f>
        <v>0</v>
      </c>
      <c r="O184" s="21">
        <f>O185</f>
        <v>0</v>
      </c>
      <c r="P184" s="21">
        <f t="shared" ref="P184" si="128">P185</f>
        <v>0</v>
      </c>
      <c r="Q184" s="21">
        <f t="shared" si="55"/>
        <v>0</v>
      </c>
    </row>
    <row r="185" spans="1:17" s="6" customFormat="1" ht="31.5" x14ac:dyDescent="0.25">
      <c r="A185" s="11" t="s">
        <v>148</v>
      </c>
      <c r="B185" s="97"/>
      <c r="C185" s="97" t="s">
        <v>149</v>
      </c>
      <c r="D185" s="97"/>
      <c r="E185" s="97"/>
      <c r="F185" s="5"/>
      <c r="G185" s="22">
        <f t="shared" si="51"/>
        <v>6349.1</v>
      </c>
      <c r="H185" s="22">
        <f>H187</f>
        <v>0</v>
      </c>
      <c r="I185" s="22">
        <f t="shared" ref="I185:J185" si="129">I187</f>
        <v>5000</v>
      </c>
      <c r="J185" s="22">
        <f t="shared" si="129"/>
        <v>1349.1</v>
      </c>
      <c r="K185" s="21">
        <f t="shared" si="52"/>
        <v>0</v>
      </c>
      <c r="L185" s="21">
        <f t="shared" si="53"/>
        <v>0</v>
      </c>
      <c r="M185" s="22">
        <f t="shared" si="54"/>
        <v>0</v>
      </c>
      <c r="N185" s="22">
        <f>N187</f>
        <v>0</v>
      </c>
      <c r="O185" s="22">
        <f t="shared" ref="O185:P185" si="130">O187</f>
        <v>0</v>
      </c>
      <c r="P185" s="22">
        <f t="shared" si="130"/>
        <v>0</v>
      </c>
      <c r="Q185" s="21">
        <f t="shared" si="55"/>
        <v>0</v>
      </c>
    </row>
    <row r="186" spans="1:17" ht="45" x14ac:dyDescent="0.25">
      <c r="A186" s="29" t="s">
        <v>41</v>
      </c>
      <c r="B186" s="15"/>
      <c r="C186" s="15"/>
      <c r="D186" s="15"/>
      <c r="E186" s="15"/>
      <c r="F186" s="15"/>
      <c r="G186" s="22"/>
      <c r="H186" s="43"/>
      <c r="I186" s="43"/>
      <c r="J186" s="43"/>
      <c r="K186" s="21"/>
      <c r="L186" s="21"/>
      <c r="M186" s="22"/>
      <c r="N186" s="43"/>
      <c r="O186" s="44"/>
      <c r="P186" s="43"/>
      <c r="Q186" s="21"/>
    </row>
    <row r="187" spans="1:17" ht="45" x14ac:dyDescent="0.25">
      <c r="A187" s="29" t="s">
        <v>150</v>
      </c>
      <c r="B187" s="15"/>
      <c r="C187" s="15" t="s">
        <v>151</v>
      </c>
      <c r="D187" s="15"/>
      <c r="E187" s="15"/>
      <c r="F187" s="15"/>
      <c r="G187" s="22">
        <f t="shared" si="51"/>
        <v>6349.1</v>
      </c>
      <c r="H187" s="43"/>
      <c r="I187" s="43">
        <v>5000</v>
      </c>
      <c r="J187" s="43">
        <v>1349.1</v>
      </c>
      <c r="K187" s="21">
        <f t="shared" si="52"/>
        <v>0</v>
      </c>
      <c r="L187" s="21">
        <f t="shared" si="53"/>
        <v>0</v>
      </c>
      <c r="M187" s="22">
        <f t="shared" si="54"/>
        <v>0</v>
      </c>
      <c r="N187" s="43"/>
      <c r="O187" s="44"/>
      <c r="P187" s="43"/>
      <c r="Q187" s="21">
        <f t="shared" si="55"/>
        <v>0</v>
      </c>
    </row>
    <row r="188" spans="1:17" s="12" customFormat="1" ht="15.75" x14ac:dyDescent="0.25">
      <c r="A188" s="33" t="s">
        <v>40</v>
      </c>
      <c r="B188" s="94"/>
      <c r="C188" s="94"/>
      <c r="D188" s="94"/>
      <c r="E188" s="94"/>
      <c r="F188" s="34"/>
      <c r="G188" s="23">
        <f t="shared" si="51"/>
        <v>1161149.4439999999</v>
      </c>
      <c r="H188" s="26">
        <f>H211+H236+H190</f>
        <v>261702.59999999998</v>
      </c>
      <c r="I188" s="26">
        <f>I211+I236+I190</f>
        <v>839765.99999999988</v>
      </c>
      <c r="J188" s="26">
        <f>J211+J236+J190</f>
        <v>59680.844000000005</v>
      </c>
      <c r="K188" s="24">
        <f t="shared" si="52"/>
        <v>502106.03399999999</v>
      </c>
      <c r="L188" s="24">
        <f t="shared" si="53"/>
        <v>43.242154280358079</v>
      </c>
      <c r="M188" s="23">
        <f t="shared" si="54"/>
        <v>502106.03399999999</v>
      </c>
      <c r="N188" s="26">
        <f>N211+N236+N190</f>
        <v>105498.4</v>
      </c>
      <c r="O188" s="26">
        <f>O211+O236+O190</f>
        <v>356876.7</v>
      </c>
      <c r="P188" s="26">
        <f>P211+P236+P190</f>
        <v>39730.934000000001</v>
      </c>
      <c r="Q188" s="24">
        <f t="shared" si="55"/>
        <v>43.242154280358079</v>
      </c>
    </row>
    <row r="189" spans="1:17" x14ac:dyDescent="0.25">
      <c r="A189" s="29" t="s">
        <v>28</v>
      </c>
      <c r="B189" s="15"/>
      <c r="C189" s="15"/>
      <c r="D189" s="15"/>
      <c r="E189" s="15"/>
      <c r="F189" s="15"/>
      <c r="G189" s="22"/>
      <c r="H189" s="43"/>
      <c r="I189" s="43"/>
      <c r="J189" s="43"/>
      <c r="K189" s="21"/>
      <c r="L189" s="21"/>
      <c r="M189" s="22"/>
      <c r="N189" s="43"/>
      <c r="O189" s="44"/>
      <c r="P189" s="43"/>
      <c r="Q189" s="21"/>
    </row>
    <row r="190" spans="1:17" ht="78.75" x14ac:dyDescent="0.25">
      <c r="A190" s="10" t="s">
        <v>251</v>
      </c>
      <c r="B190" s="96"/>
      <c r="C190" s="96"/>
      <c r="D190" s="96"/>
      <c r="E190" s="96"/>
      <c r="F190" s="3"/>
      <c r="G190" s="22">
        <f t="shared" si="51"/>
        <v>316006.50400000002</v>
      </c>
      <c r="H190" s="21">
        <f>H191+H197+H204</f>
        <v>0</v>
      </c>
      <c r="I190" s="21">
        <f>I191+I197+I204</f>
        <v>312219</v>
      </c>
      <c r="J190" s="21">
        <f>J191+J197+J204</f>
        <v>3787.5039999999999</v>
      </c>
      <c r="K190" s="21">
        <f t="shared" ref="K190" si="131">M190</f>
        <v>36252.603999999999</v>
      </c>
      <c r="L190" s="21">
        <f t="shared" ref="L190" si="132">K190/G190*100</f>
        <v>11.472106915875377</v>
      </c>
      <c r="M190" s="22">
        <f t="shared" ref="M190" si="133">N190+O190+P190</f>
        <v>36252.603999999999</v>
      </c>
      <c r="N190" s="21">
        <f>N191+N197+N204</f>
        <v>0</v>
      </c>
      <c r="O190" s="21">
        <f>O191+O197+O204</f>
        <v>32465.1</v>
      </c>
      <c r="P190" s="21">
        <f>P191+P197+P204</f>
        <v>3787.5039999999999</v>
      </c>
      <c r="Q190" s="21">
        <f t="shared" ref="Q190:Q194" si="134">M190/G190*100</f>
        <v>11.472106915875377</v>
      </c>
    </row>
    <row r="191" spans="1:17" ht="47.25" x14ac:dyDescent="0.25">
      <c r="A191" s="11" t="s">
        <v>252</v>
      </c>
      <c r="B191" s="97"/>
      <c r="C191" s="97"/>
      <c r="D191" s="97"/>
      <c r="E191" s="97"/>
      <c r="F191" s="5"/>
      <c r="G191" s="22">
        <f t="shared" si="51"/>
        <v>22196.614000000001</v>
      </c>
      <c r="H191" s="22">
        <f>H196+H194</f>
        <v>0</v>
      </c>
      <c r="I191" s="22">
        <f t="shared" ref="I191:J191" si="135">I196+I194</f>
        <v>19709.7</v>
      </c>
      <c r="J191" s="22">
        <f t="shared" si="135"/>
        <v>2486.9140000000002</v>
      </c>
      <c r="K191" s="21">
        <f t="shared" ref="K191:K194" si="136">M191</f>
        <v>21539.013999999999</v>
      </c>
      <c r="L191" s="21">
        <f t="shared" ref="L191:L194" si="137">K191/G191*100</f>
        <v>97.037385972473089</v>
      </c>
      <c r="M191" s="22">
        <f t="shared" ref="M191:M194" si="138">N191+O191+P191</f>
        <v>21539.013999999999</v>
      </c>
      <c r="N191" s="22">
        <f>N196+N194</f>
        <v>0</v>
      </c>
      <c r="O191" s="22">
        <f t="shared" ref="O191:P191" si="139">O196+O194</f>
        <v>19052.099999999999</v>
      </c>
      <c r="P191" s="22">
        <f t="shared" si="139"/>
        <v>2486.9140000000002</v>
      </c>
      <c r="Q191" s="21">
        <f t="shared" si="134"/>
        <v>97.037385972473089</v>
      </c>
    </row>
    <row r="192" spans="1:17" s="77" customFormat="1" ht="45" x14ac:dyDescent="0.25">
      <c r="A192" s="31" t="s">
        <v>41</v>
      </c>
      <c r="B192" s="89"/>
      <c r="C192" s="89"/>
      <c r="D192" s="89"/>
      <c r="E192" s="89"/>
      <c r="F192" s="76"/>
      <c r="G192" s="58"/>
      <c r="H192" s="58"/>
      <c r="I192" s="58"/>
      <c r="J192" s="58"/>
      <c r="K192" s="21"/>
      <c r="L192" s="21"/>
      <c r="M192" s="22"/>
      <c r="N192" s="58"/>
      <c r="O192" s="58"/>
      <c r="P192" s="58"/>
      <c r="Q192" s="21"/>
    </row>
    <row r="193" spans="1:17" s="77" customFormat="1" ht="30" x14ac:dyDescent="0.25">
      <c r="A193" s="31" t="s">
        <v>53</v>
      </c>
      <c r="B193" s="89"/>
      <c r="C193" s="89"/>
      <c r="D193" s="89"/>
      <c r="E193" s="89"/>
      <c r="F193" s="76"/>
      <c r="G193" s="58"/>
      <c r="H193" s="58"/>
      <c r="I193" s="58"/>
      <c r="J193" s="58"/>
      <c r="K193" s="21"/>
      <c r="L193" s="21"/>
      <c r="M193" s="22"/>
      <c r="N193" s="58"/>
      <c r="O193" s="58"/>
      <c r="P193" s="58"/>
      <c r="Q193" s="21"/>
    </row>
    <row r="194" spans="1:17" s="77" customFormat="1" ht="84.75" customHeight="1" x14ac:dyDescent="0.25">
      <c r="A194" s="29" t="s">
        <v>376</v>
      </c>
      <c r="B194" s="89"/>
      <c r="C194" s="89"/>
      <c r="D194" s="89" t="s">
        <v>480</v>
      </c>
      <c r="E194" s="89" t="s">
        <v>481</v>
      </c>
      <c r="F194" s="117">
        <v>43448</v>
      </c>
      <c r="G194" s="22">
        <f t="shared" si="51"/>
        <v>14037.1</v>
      </c>
      <c r="H194" s="58"/>
      <c r="I194" s="58">
        <v>14037.1</v>
      </c>
      <c r="J194" s="58"/>
      <c r="K194" s="21">
        <f t="shared" si="136"/>
        <v>13448.1</v>
      </c>
      <c r="L194" s="21">
        <f t="shared" si="137"/>
        <v>95.803976604854284</v>
      </c>
      <c r="M194" s="22">
        <f t="shared" si="138"/>
        <v>13448.1</v>
      </c>
      <c r="N194" s="58"/>
      <c r="O194" s="58">
        <v>13448.1</v>
      </c>
      <c r="P194" s="58"/>
      <c r="Q194" s="21">
        <f t="shared" si="134"/>
        <v>95.803976604854284</v>
      </c>
    </row>
    <row r="195" spans="1:17" ht="18.75" customHeight="1" x14ac:dyDescent="0.25">
      <c r="A195" s="31" t="s">
        <v>377</v>
      </c>
      <c r="B195" s="15"/>
      <c r="C195" s="15"/>
      <c r="D195" s="15"/>
      <c r="E195" s="15"/>
      <c r="F195" s="15"/>
      <c r="G195" s="22"/>
      <c r="H195" s="43"/>
      <c r="I195" s="43"/>
      <c r="J195" s="43"/>
      <c r="K195" s="21"/>
      <c r="L195" s="21"/>
      <c r="M195" s="22"/>
      <c r="N195" s="43"/>
      <c r="O195" s="44"/>
      <c r="P195" s="43"/>
      <c r="Q195" s="21"/>
    </row>
    <row r="196" spans="1:17" ht="126" customHeight="1" x14ac:dyDescent="0.25">
      <c r="A196" s="29" t="s">
        <v>253</v>
      </c>
      <c r="B196" s="15" t="s">
        <v>280</v>
      </c>
      <c r="C196" s="15"/>
      <c r="D196" s="15" t="s">
        <v>401</v>
      </c>
      <c r="E196" s="15" t="s">
        <v>400</v>
      </c>
      <c r="F196" s="55">
        <v>43403</v>
      </c>
      <c r="G196" s="22">
        <f t="shared" si="51"/>
        <v>8159.514000000001</v>
      </c>
      <c r="H196" s="43"/>
      <c r="I196" s="43">
        <v>5672.6</v>
      </c>
      <c r="J196" s="43">
        <v>2486.9140000000002</v>
      </c>
      <c r="K196" s="21">
        <f t="shared" ref="K196" si="140">M196</f>
        <v>8090.9140000000007</v>
      </c>
      <c r="L196" s="21">
        <f t="shared" ref="L196" si="141">K196/G196*100</f>
        <v>99.159263652222421</v>
      </c>
      <c r="M196" s="22">
        <f t="shared" ref="M196" si="142">N196+O196+P196</f>
        <v>8090.9140000000007</v>
      </c>
      <c r="N196" s="43"/>
      <c r="O196" s="44">
        <v>5604</v>
      </c>
      <c r="P196" s="43">
        <v>2486.9140000000002</v>
      </c>
      <c r="Q196" s="21">
        <f t="shared" ref="Q196" si="143">M196/G196*100</f>
        <v>99.159263652222421</v>
      </c>
    </row>
    <row r="197" spans="1:17" s="6" customFormat="1" ht="47.25" x14ac:dyDescent="0.25">
      <c r="A197" s="11" t="s">
        <v>152</v>
      </c>
      <c r="B197" s="97"/>
      <c r="C197" s="97" t="s">
        <v>153</v>
      </c>
      <c r="D197" s="97"/>
      <c r="E197" s="97"/>
      <c r="F197" s="5"/>
      <c r="G197" s="22">
        <f t="shared" si="51"/>
        <v>51809.89</v>
      </c>
      <c r="H197" s="22">
        <f>H199+H201+H203</f>
        <v>0</v>
      </c>
      <c r="I197" s="22">
        <f>I199+I201+I203</f>
        <v>50509.3</v>
      </c>
      <c r="J197" s="22">
        <f>J199+J201+J203</f>
        <v>1300.5899999999999</v>
      </c>
      <c r="K197" s="21">
        <f t="shared" si="52"/>
        <v>14713.59</v>
      </c>
      <c r="L197" s="21">
        <f t="shared" si="53"/>
        <v>28.399191737330458</v>
      </c>
      <c r="M197" s="22">
        <f t="shared" si="54"/>
        <v>14713.59</v>
      </c>
      <c r="N197" s="22">
        <f>N199+N201+N203</f>
        <v>0</v>
      </c>
      <c r="O197" s="22">
        <f>O199+O201+O203</f>
        <v>13413</v>
      </c>
      <c r="P197" s="22">
        <f>P199+P201+P203</f>
        <v>1300.5899999999999</v>
      </c>
      <c r="Q197" s="21">
        <f t="shared" si="55"/>
        <v>28.399191737330458</v>
      </c>
    </row>
    <row r="198" spans="1:17" ht="45" x14ac:dyDescent="0.25">
      <c r="A198" s="29" t="s">
        <v>41</v>
      </c>
      <c r="B198" s="15"/>
      <c r="C198" s="15"/>
      <c r="D198" s="15"/>
      <c r="E198" s="15"/>
      <c r="F198" s="15"/>
      <c r="G198" s="22"/>
      <c r="H198" s="43"/>
      <c r="I198" s="43"/>
      <c r="J198" s="43"/>
      <c r="K198" s="21"/>
      <c r="L198" s="21"/>
      <c r="M198" s="22"/>
      <c r="N198" s="43"/>
      <c r="O198" s="44"/>
      <c r="P198" s="43"/>
      <c r="Q198" s="21"/>
    </row>
    <row r="199" spans="1:17" ht="111" customHeight="1" x14ac:dyDescent="0.25">
      <c r="A199" s="29" t="s">
        <v>154</v>
      </c>
      <c r="B199" s="15" t="s">
        <v>232</v>
      </c>
      <c r="C199" s="15" t="s">
        <v>155</v>
      </c>
      <c r="D199" s="15"/>
      <c r="E199" s="15"/>
      <c r="F199" s="15" t="s">
        <v>214</v>
      </c>
      <c r="G199" s="22">
        <f>H199+I199+J199</f>
        <v>37096.300000000003</v>
      </c>
      <c r="H199" s="43"/>
      <c r="I199" s="43">
        <v>37096.300000000003</v>
      </c>
      <c r="J199" s="43"/>
      <c r="K199" s="21">
        <f>M199</f>
        <v>0</v>
      </c>
      <c r="L199" s="21">
        <f>K199/G199*100</f>
        <v>0</v>
      </c>
      <c r="M199" s="22">
        <f>N199+O199+P199</f>
        <v>0</v>
      </c>
      <c r="N199" s="43"/>
      <c r="O199" s="44"/>
      <c r="P199" s="43"/>
      <c r="Q199" s="21">
        <f>M199/G199*100</f>
        <v>0</v>
      </c>
    </row>
    <row r="200" spans="1:17" ht="30" x14ac:dyDescent="0.25">
      <c r="A200" s="31" t="s">
        <v>254</v>
      </c>
      <c r="B200" s="15"/>
      <c r="C200" s="15"/>
      <c r="D200" s="15"/>
      <c r="E200" s="15"/>
      <c r="F200" s="15"/>
      <c r="G200" s="22"/>
      <c r="H200" s="43"/>
      <c r="I200" s="43"/>
      <c r="J200" s="43"/>
      <c r="K200" s="21"/>
      <c r="L200" s="21"/>
      <c r="M200" s="22"/>
      <c r="N200" s="43"/>
      <c r="O200" s="44"/>
      <c r="P200" s="43"/>
      <c r="Q200" s="21"/>
    </row>
    <row r="201" spans="1:17" ht="89.25" customHeight="1" x14ac:dyDescent="0.25">
      <c r="A201" s="29" t="s">
        <v>255</v>
      </c>
      <c r="B201" s="15"/>
      <c r="C201" s="15"/>
      <c r="D201" s="15" t="s">
        <v>307</v>
      </c>
      <c r="E201" s="15" t="s">
        <v>308</v>
      </c>
      <c r="F201" s="15" t="s">
        <v>306</v>
      </c>
      <c r="G201" s="22">
        <f t="shared" si="51"/>
        <v>7447.09</v>
      </c>
      <c r="H201" s="43"/>
      <c r="I201" s="43">
        <v>6982</v>
      </c>
      <c r="J201" s="43">
        <v>465.09</v>
      </c>
      <c r="K201" s="21">
        <f t="shared" si="52"/>
        <v>7447.09</v>
      </c>
      <c r="L201" s="21">
        <f t="shared" si="53"/>
        <v>100</v>
      </c>
      <c r="M201" s="22">
        <f t="shared" si="54"/>
        <v>7447.09</v>
      </c>
      <c r="N201" s="43"/>
      <c r="O201" s="44">
        <v>6982</v>
      </c>
      <c r="P201" s="43">
        <v>465.09</v>
      </c>
      <c r="Q201" s="21">
        <f t="shared" si="55"/>
        <v>100</v>
      </c>
    </row>
    <row r="202" spans="1:17" ht="30" x14ac:dyDescent="0.25">
      <c r="A202" s="31" t="s">
        <v>256</v>
      </c>
      <c r="B202" s="15"/>
      <c r="C202" s="15"/>
      <c r="D202" s="15"/>
      <c r="E202" s="15"/>
      <c r="F202" s="15"/>
      <c r="G202" s="22"/>
      <c r="H202" s="43"/>
      <c r="I202" s="43"/>
      <c r="J202" s="43"/>
      <c r="K202" s="21"/>
      <c r="L202" s="21"/>
      <c r="M202" s="22"/>
      <c r="N202" s="43"/>
      <c r="O202" s="44"/>
      <c r="P202" s="43"/>
      <c r="Q202" s="21"/>
    </row>
    <row r="203" spans="1:17" ht="45" x14ac:dyDescent="0.25">
      <c r="A203" s="29" t="s">
        <v>257</v>
      </c>
      <c r="B203" s="15" t="s">
        <v>279</v>
      </c>
      <c r="C203" s="15"/>
      <c r="D203" s="15"/>
      <c r="E203" s="15"/>
      <c r="F203" s="15"/>
      <c r="G203" s="22">
        <f t="shared" si="51"/>
        <v>7266.5</v>
      </c>
      <c r="H203" s="43"/>
      <c r="I203" s="43">
        <v>6431</v>
      </c>
      <c r="J203" s="43">
        <v>835.5</v>
      </c>
      <c r="K203" s="21">
        <f t="shared" ref="K203" si="144">M203</f>
        <v>7266.5</v>
      </c>
      <c r="L203" s="21">
        <f t="shared" ref="L203" si="145">K203/G203*100</f>
        <v>100</v>
      </c>
      <c r="M203" s="22">
        <f t="shared" ref="M203:M204" si="146">N203+O203+P203</f>
        <v>7266.5</v>
      </c>
      <c r="N203" s="43"/>
      <c r="O203" s="44">
        <v>6431</v>
      </c>
      <c r="P203" s="43">
        <v>835.5</v>
      </c>
      <c r="Q203" s="21">
        <f t="shared" si="55"/>
        <v>100</v>
      </c>
    </row>
    <row r="204" spans="1:17" s="6" customFormat="1" ht="63" x14ac:dyDescent="0.25">
      <c r="A204" s="11" t="s">
        <v>258</v>
      </c>
      <c r="B204" s="97"/>
      <c r="C204" s="97"/>
      <c r="D204" s="97"/>
      <c r="E204" s="97"/>
      <c r="F204" s="5"/>
      <c r="G204" s="22">
        <f t="shared" si="51"/>
        <v>242000</v>
      </c>
      <c r="H204" s="22">
        <f>H206+H207+H208+H209+H210</f>
        <v>0</v>
      </c>
      <c r="I204" s="22">
        <f t="shared" ref="I204:J204" si="147">I206+I207+I208+I209+I210</f>
        <v>242000</v>
      </c>
      <c r="J204" s="22">
        <f t="shared" si="147"/>
        <v>0</v>
      </c>
      <c r="K204" s="21">
        <f t="shared" ref="K204" si="148">M204</f>
        <v>0</v>
      </c>
      <c r="L204" s="21">
        <f t="shared" ref="L204" si="149">K204/G204*100</f>
        <v>0</v>
      </c>
      <c r="M204" s="22">
        <f t="shared" si="146"/>
        <v>0</v>
      </c>
      <c r="N204" s="22">
        <f>N206+N207+N208+N209+N210</f>
        <v>0</v>
      </c>
      <c r="O204" s="22">
        <f t="shared" ref="O204:P204" si="150">O206+O207+O208+O209+O210</f>
        <v>0</v>
      </c>
      <c r="P204" s="22">
        <f t="shared" si="150"/>
        <v>0</v>
      </c>
      <c r="Q204" s="21">
        <f t="shared" si="55"/>
        <v>0</v>
      </c>
    </row>
    <row r="205" spans="1:17" ht="60" x14ac:dyDescent="0.25">
      <c r="A205" s="31" t="s">
        <v>259</v>
      </c>
      <c r="B205" s="15"/>
      <c r="C205" s="15"/>
      <c r="D205" s="15"/>
      <c r="E205" s="15"/>
      <c r="F205" s="15"/>
      <c r="G205" s="22"/>
      <c r="H205" s="43"/>
      <c r="I205" s="43"/>
      <c r="J205" s="43"/>
      <c r="K205" s="21"/>
      <c r="L205" s="21"/>
      <c r="M205" s="22"/>
      <c r="N205" s="43"/>
      <c r="O205" s="44"/>
      <c r="P205" s="43"/>
      <c r="Q205" s="21"/>
    </row>
    <row r="206" spans="1:17" ht="86.25" customHeight="1" x14ac:dyDescent="0.25">
      <c r="A206" s="29" t="s">
        <v>378</v>
      </c>
      <c r="B206" s="15" t="s">
        <v>353</v>
      </c>
      <c r="C206" s="15"/>
      <c r="D206" s="15"/>
      <c r="E206" s="15"/>
      <c r="F206" s="15"/>
      <c r="G206" s="22">
        <f t="shared" si="51"/>
        <v>42200</v>
      </c>
      <c r="H206" s="43"/>
      <c r="I206" s="43">
        <v>42200</v>
      </c>
      <c r="J206" s="43"/>
      <c r="K206" s="21">
        <f t="shared" ref="K206" si="151">M206</f>
        <v>0</v>
      </c>
      <c r="L206" s="21">
        <f t="shared" ref="L206" si="152">K206/G206*100</f>
        <v>0</v>
      </c>
      <c r="M206" s="22">
        <f t="shared" ref="M206" si="153">N206+O206+P206</f>
        <v>0</v>
      </c>
      <c r="N206" s="43"/>
      <c r="O206" s="44"/>
      <c r="P206" s="43"/>
      <c r="Q206" s="21">
        <f t="shared" si="55"/>
        <v>0</v>
      </c>
    </row>
    <row r="207" spans="1:17" ht="75" x14ac:dyDescent="0.25">
      <c r="A207" s="29" t="s">
        <v>379</v>
      </c>
      <c r="B207" s="15" t="s">
        <v>353</v>
      </c>
      <c r="C207" s="15"/>
      <c r="D207" s="15"/>
      <c r="E207" s="15"/>
      <c r="F207" s="15"/>
      <c r="G207" s="22">
        <f t="shared" si="51"/>
        <v>48800</v>
      </c>
      <c r="H207" s="43"/>
      <c r="I207" s="43">
        <v>48800</v>
      </c>
      <c r="J207" s="43"/>
      <c r="K207" s="21">
        <f t="shared" ref="K207:K210" si="154">M207</f>
        <v>0</v>
      </c>
      <c r="L207" s="21">
        <f t="shared" ref="L207:L210" si="155">K207/G207*100</f>
        <v>0</v>
      </c>
      <c r="M207" s="22">
        <f t="shared" ref="M207:M210" si="156">N207+O207+P207</f>
        <v>0</v>
      </c>
      <c r="N207" s="43"/>
      <c r="O207" s="44"/>
      <c r="P207" s="43"/>
      <c r="Q207" s="21">
        <f t="shared" si="55"/>
        <v>0</v>
      </c>
    </row>
    <row r="208" spans="1:17" ht="60" x14ac:dyDescent="0.25">
      <c r="A208" s="29" t="s">
        <v>380</v>
      </c>
      <c r="B208" s="15" t="s">
        <v>353</v>
      </c>
      <c r="C208" s="15"/>
      <c r="D208" s="15"/>
      <c r="E208" s="15"/>
      <c r="F208" s="15"/>
      <c r="G208" s="22">
        <f t="shared" si="51"/>
        <v>62200</v>
      </c>
      <c r="H208" s="43"/>
      <c r="I208" s="43">
        <v>62200</v>
      </c>
      <c r="J208" s="43"/>
      <c r="K208" s="21">
        <f t="shared" si="154"/>
        <v>0</v>
      </c>
      <c r="L208" s="21">
        <f t="shared" si="155"/>
        <v>0</v>
      </c>
      <c r="M208" s="22">
        <f t="shared" si="156"/>
        <v>0</v>
      </c>
      <c r="N208" s="43"/>
      <c r="O208" s="44"/>
      <c r="P208" s="43"/>
      <c r="Q208" s="21">
        <f t="shared" si="55"/>
        <v>0</v>
      </c>
    </row>
    <row r="209" spans="1:17" ht="60" x14ac:dyDescent="0.25">
      <c r="A209" s="29" t="s">
        <v>381</v>
      </c>
      <c r="B209" s="15" t="s">
        <v>353</v>
      </c>
      <c r="C209" s="15"/>
      <c r="D209" s="15"/>
      <c r="E209" s="15"/>
      <c r="F209" s="15"/>
      <c r="G209" s="22">
        <f t="shared" si="51"/>
        <v>35500</v>
      </c>
      <c r="H209" s="43"/>
      <c r="I209" s="43">
        <v>35500</v>
      </c>
      <c r="J209" s="43"/>
      <c r="K209" s="21">
        <f t="shared" si="154"/>
        <v>0</v>
      </c>
      <c r="L209" s="21">
        <f t="shared" si="155"/>
        <v>0</v>
      </c>
      <c r="M209" s="22">
        <f t="shared" si="156"/>
        <v>0</v>
      </c>
      <c r="N209" s="43"/>
      <c r="O209" s="44"/>
      <c r="P209" s="43"/>
      <c r="Q209" s="21">
        <f t="shared" si="55"/>
        <v>0</v>
      </c>
    </row>
    <row r="210" spans="1:17" ht="80.25" customHeight="1" x14ac:dyDescent="0.25">
      <c r="A210" s="29" t="s">
        <v>382</v>
      </c>
      <c r="B210" s="15" t="s">
        <v>353</v>
      </c>
      <c r="C210" s="15"/>
      <c r="D210" s="15"/>
      <c r="E210" s="15"/>
      <c r="F210" s="15"/>
      <c r="G210" s="22">
        <f t="shared" si="51"/>
        <v>53300</v>
      </c>
      <c r="H210" s="43"/>
      <c r="I210" s="43">
        <v>53300</v>
      </c>
      <c r="J210" s="43"/>
      <c r="K210" s="21">
        <f t="shared" si="154"/>
        <v>0</v>
      </c>
      <c r="L210" s="21">
        <f t="shared" si="155"/>
        <v>0</v>
      </c>
      <c r="M210" s="22">
        <f t="shared" si="156"/>
        <v>0</v>
      </c>
      <c r="N210" s="43"/>
      <c r="O210" s="44"/>
      <c r="P210" s="43"/>
      <c r="Q210" s="21">
        <f t="shared" si="55"/>
        <v>0</v>
      </c>
    </row>
    <row r="211" spans="1:17" s="4" customFormat="1" ht="63.75" customHeight="1" x14ac:dyDescent="0.25">
      <c r="A211" s="10" t="s">
        <v>112</v>
      </c>
      <c r="B211" s="96"/>
      <c r="C211" s="96" t="s">
        <v>90</v>
      </c>
      <c r="D211" s="96"/>
      <c r="E211" s="96"/>
      <c r="F211" s="3"/>
      <c r="G211" s="22">
        <f t="shared" si="51"/>
        <v>32292.140000000003</v>
      </c>
      <c r="H211" s="21">
        <f>H212</f>
        <v>30248.800000000003</v>
      </c>
      <c r="I211" s="21">
        <f t="shared" ref="I211:J211" si="157">I212</f>
        <v>1931.1</v>
      </c>
      <c r="J211" s="21">
        <f t="shared" si="157"/>
        <v>112.24000000000001</v>
      </c>
      <c r="K211" s="21">
        <f t="shared" si="52"/>
        <v>32291.33</v>
      </c>
      <c r="L211" s="21">
        <f t="shared" si="53"/>
        <v>99.997491649670778</v>
      </c>
      <c r="M211" s="22">
        <f t="shared" si="54"/>
        <v>32291.33</v>
      </c>
      <c r="N211" s="21">
        <f>N212</f>
        <v>30248.400000000001</v>
      </c>
      <c r="O211" s="21">
        <f t="shared" ref="O211" si="158">O212</f>
        <v>1930.6999999999998</v>
      </c>
      <c r="P211" s="21">
        <f t="shared" ref="P211" si="159">P212</f>
        <v>112.22999999999999</v>
      </c>
      <c r="Q211" s="21">
        <f t="shared" si="55"/>
        <v>99.997491649670778</v>
      </c>
    </row>
    <row r="212" spans="1:17" s="6" customFormat="1" ht="31.5" x14ac:dyDescent="0.25">
      <c r="A212" s="11" t="s">
        <v>113</v>
      </c>
      <c r="B212" s="97"/>
      <c r="C212" s="97" t="s">
        <v>91</v>
      </c>
      <c r="D212" s="97"/>
      <c r="E212" s="97"/>
      <c r="F212" s="5"/>
      <c r="G212" s="22">
        <f t="shared" si="51"/>
        <v>32292.140000000003</v>
      </c>
      <c r="H212" s="22">
        <f>H214+H228</f>
        <v>30248.800000000003</v>
      </c>
      <c r="I212" s="22">
        <f t="shared" ref="I212:J212" si="160">I214+I228</f>
        <v>1931.1</v>
      </c>
      <c r="J212" s="22">
        <f t="shared" si="160"/>
        <v>112.24000000000001</v>
      </c>
      <c r="K212" s="21">
        <f t="shared" si="52"/>
        <v>32291.33</v>
      </c>
      <c r="L212" s="21">
        <f t="shared" si="53"/>
        <v>99.997491649670778</v>
      </c>
      <c r="M212" s="22">
        <f t="shared" si="54"/>
        <v>32291.33</v>
      </c>
      <c r="N212" s="22">
        <f>N214+N228</f>
        <v>30248.400000000001</v>
      </c>
      <c r="O212" s="22">
        <f t="shared" ref="O212:P212" si="161">O214+O228</f>
        <v>1930.6999999999998</v>
      </c>
      <c r="P212" s="22">
        <f t="shared" si="161"/>
        <v>112.22999999999999</v>
      </c>
      <c r="Q212" s="21">
        <f t="shared" si="55"/>
        <v>99.997491649670778</v>
      </c>
    </row>
    <row r="213" spans="1:17" ht="45" x14ac:dyDescent="0.25">
      <c r="A213" s="29" t="s">
        <v>41</v>
      </c>
      <c r="B213" s="15"/>
      <c r="C213" s="15"/>
      <c r="D213" s="15"/>
      <c r="E213" s="15"/>
      <c r="F213" s="15"/>
      <c r="G213" s="22"/>
      <c r="H213" s="43"/>
      <c r="I213" s="43"/>
      <c r="J213" s="43"/>
      <c r="K213" s="21"/>
      <c r="L213" s="21"/>
      <c r="M213" s="22"/>
      <c r="N213" s="43"/>
      <c r="O213" s="44"/>
      <c r="P213" s="43"/>
      <c r="Q213" s="21"/>
    </row>
    <row r="214" spans="1:17" ht="33.75" customHeight="1" x14ac:dyDescent="0.25">
      <c r="A214" s="29" t="s">
        <v>156</v>
      </c>
      <c r="B214" s="15"/>
      <c r="C214" s="15" t="s">
        <v>157</v>
      </c>
      <c r="D214" s="15"/>
      <c r="E214" s="15"/>
      <c r="F214" s="15"/>
      <c r="G214" s="22">
        <f t="shared" si="51"/>
        <v>10675.870000000003</v>
      </c>
      <c r="H214" s="43">
        <f>H217+H219+H220+H222+H223+H224+H226</f>
        <v>9998.4000000000015</v>
      </c>
      <c r="I214" s="43">
        <f t="shared" ref="I214:J214" si="162">I217+I219+I220+I222+I223+I224+I226</f>
        <v>638.59999999999991</v>
      </c>
      <c r="J214" s="43">
        <f t="shared" si="162"/>
        <v>38.869999999999997</v>
      </c>
      <c r="K214" s="21">
        <f t="shared" si="52"/>
        <v>10675.420000000002</v>
      </c>
      <c r="L214" s="21">
        <f t="shared" si="53"/>
        <v>99.995784886852306</v>
      </c>
      <c r="M214" s="22">
        <f t="shared" si="54"/>
        <v>10675.420000000002</v>
      </c>
      <c r="N214" s="43">
        <f>N217+N219+N220+N222+N223+N224+N226</f>
        <v>9998.4000000000015</v>
      </c>
      <c r="O214" s="43">
        <f t="shared" ref="O214:P214" si="163">O217+O219+O220+O222+O223+O224+O226</f>
        <v>638.19999999999993</v>
      </c>
      <c r="P214" s="43">
        <f t="shared" si="163"/>
        <v>38.819999999999993</v>
      </c>
      <c r="Q214" s="21">
        <f t="shared" si="55"/>
        <v>99.995784886852306</v>
      </c>
    </row>
    <row r="215" spans="1:17" x14ac:dyDescent="0.25">
      <c r="A215" s="29" t="s">
        <v>28</v>
      </c>
      <c r="B215" s="15"/>
      <c r="C215" s="15"/>
      <c r="D215" s="15"/>
      <c r="E215" s="15"/>
      <c r="F215" s="15"/>
      <c r="G215" s="22"/>
      <c r="H215" s="43"/>
      <c r="I215" s="43"/>
      <c r="J215" s="43"/>
      <c r="K215" s="21"/>
      <c r="L215" s="21"/>
      <c r="M215" s="22"/>
      <c r="N215" s="43"/>
      <c r="O215" s="44"/>
      <c r="P215" s="43"/>
      <c r="Q215" s="21"/>
    </row>
    <row r="216" spans="1:17" x14ac:dyDescent="0.25">
      <c r="A216" s="31" t="s">
        <v>50</v>
      </c>
      <c r="B216" s="15"/>
      <c r="C216" s="15"/>
      <c r="D216" s="15"/>
      <c r="E216" s="15"/>
      <c r="F216" s="15"/>
      <c r="G216" s="22"/>
      <c r="H216" s="43"/>
      <c r="I216" s="43"/>
      <c r="J216" s="43"/>
      <c r="K216" s="21"/>
      <c r="L216" s="21"/>
      <c r="M216" s="22"/>
      <c r="N216" s="43"/>
      <c r="O216" s="44"/>
      <c r="P216" s="43"/>
      <c r="Q216" s="21"/>
    </row>
    <row r="217" spans="1:17" ht="165" x14ac:dyDescent="0.25">
      <c r="A217" s="29" t="s">
        <v>188</v>
      </c>
      <c r="B217" s="15" t="s">
        <v>281</v>
      </c>
      <c r="C217" s="15" t="s">
        <v>157</v>
      </c>
      <c r="D217" s="15" t="s">
        <v>337</v>
      </c>
      <c r="E217" s="15"/>
      <c r="F217" s="15" t="s">
        <v>214</v>
      </c>
      <c r="G217" s="22">
        <f t="shared" si="51"/>
        <v>488.2</v>
      </c>
      <c r="H217" s="43">
        <v>457.2</v>
      </c>
      <c r="I217" s="44">
        <v>29.2</v>
      </c>
      <c r="J217" s="43">
        <v>1.8</v>
      </c>
      <c r="K217" s="21">
        <f t="shared" si="52"/>
        <v>488.2</v>
      </c>
      <c r="L217" s="21">
        <f t="shared" si="53"/>
        <v>100</v>
      </c>
      <c r="M217" s="22">
        <f t="shared" si="54"/>
        <v>488.2</v>
      </c>
      <c r="N217" s="43">
        <v>457.2</v>
      </c>
      <c r="O217" s="44">
        <v>29.2</v>
      </c>
      <c r="P217" s="43">
        <v>1.8</v>
      </c>
      <c r="Q217" s="21">
        <f t="shared" si="55"/>
        <v>100</v>
      </c>
    </row>
    <row r="218" spans="1:17" x14ac:dyDescent="0.25">
      <c r="A218" s="31" t="s">
        <v>47</v>
      </c>
      <c r="B218" s="15"/>
      <c r="C218" s="15"/>
      <c r="D218" s="15"/>
      <c r="E218" s="15"/>
      <c r="F218" s="15"/>
      <c r="G218" s="22"/>
      <c r="H218" s="43"/>
      <c r="I218" s="43"/>
      <c r="J218" s="43"/>
      <c r="K218" s="21"/>
      <c r="L218" s="21"/>
      <c r="M218" s="22"/>
      <c r="N218" s="43"/>
      <c r="O218" s="44"/>
      <c r="P218" s="43"/>
      <c r="Q218" s="21"/>
    </row>
    <row r="219" spans="1:17" ht="170.25" customHeight="1" x14ac:dyDescent="0.25">
      <c r="A219" s="29" t="s">
        <v>158</v>
      </c>
      <c r="B219" s="15" t="s">
        <v>239</v>
      </c>
      <c r="C219" s="15" t="s">
        <v>157</v>
      </c>
      <c r="D219" s="15" t="s">
        <v>284</v>
      </c>
      <c r="E219" s="15" t="s">
        <v>301</v>
      </c>
      <c r="F219" s="55">
        <v>43282</v>
      </c>
      <c r="G219" s="22">
        <f t="shared" si="51"/>
        <v>763.2</v>
      </c>
      <c r="H219" s="43">
        <v>714.5</v>
      </c>
      <c r="I219" s="43">
        <v>45.6</v>
      </c>
      <c r="J219" s="43">
        <v>3.1</v>
      </c>
      <c r="K219" s="21">
        <f t="shared" si="52"/>
        <v>763.2</v>
      </c>
      <c r="L219" s="21">
        <f t="shared" si="53"/>
        <v>100</v>
      </c>
      <c r="M219" s="22">
        <f t="shared" si="54"/>
        <v>763.2</v>
      </c>
      <c r="N219" s="43">
        <v>714.5</v>
      </c>
      <c r="O219" s="44">
        <v>45.6</v>
      </c>
      <c r="P219" s="43">
        <v>3.1</v>
      </c>
      <c r="Q219" s="21">
        <f t="shared" si="55"/>
        <v>100</v>
      </c>
    </row>
    <row r="220" spans="1:17" ht="150" x14ac:dyDescent="0.25">
      <c r="A220" s="29" t="s">
        <v>159</v>
      </c>
      <c r="B220" s="15" t="s">
        <v>239</v>
      </c>
      <c r="C220" s="15" t="s">
        <v>157</v>
      </c>
      <c r="D220" s="15" t="s">
        <v>284</v>
      </c>
      <c r="E220" s="15" t="s">
        <v>302</v>
      </c>
      <c r="F220" s="55">
        <v>43282</v>
      </c>
      <c r="G220" s="22">
        <f t="shared" si="51"/>
        <v>1612.14</v>
      </c>
      <c r="H220" s="43">
        <v>1509.1</v>
      </c>
      <c r="I220" s="43">
        <v>96.4</v>
      </c>
      <c r="J220" s="43">
        <v>6.64</v>
      </c>
      <c r="K220" s="21">
        <f t="shared" si="52"/>
        <v>1612.1</v>
      </c>
      <c r="L220" s="21">
        <f t="shared" si="53"/>
        <v>99.997518825908401</v>
      </c>
      <c r="M220" s="22">
        <f t="shared" si="54"/>
        <v>1612.1</v>
      </c>
      <c r="N220" s="43">
        <v>1509.1</v>
      </c>
      <c r="O220" s="44">
        <v>96.4</v>
      </c>
      <c r="P220" s="43">
        <v>6.6</v>
      </c>
      <c r="Q220" s="21">
        <f t="shared" si="55"/>
        <v>99.997518825908401</v>
      </c>
    </row>
    <row r="221" spans="1:17" ht="30" x14ac:dyDescent="0.25">
      <c r="A221" s="31" t="s">
        <v>160</v>
      </c>
      <c r="B221" s="15"/>
      <c r="C221" s="15"/>
      <c r="D221" s="15"/>
      <c r="E221" s="15"/>
      <c r="F221" s="15"/>
      <c r="G221" s="22"/>
      <c r="H221" s="43"/>
      <c r="I221" s="43"/>
      <c r="J221" s="43"/>
      <c r="K221" s="21"/>
      <c r="L221" s="21"/>
      <c r="M221" s="22"/>
      <c r="N221" s="43"/>
      <c r="O221" s="44"/>
      <c r="P221" s="43"/>
      <c r="Q221" s="21"/>
    </row>
    <row r="222" spans="1:17" ht="116.25" customHeight="1" x14ac:dyDescent="0.25">
      <c r="A222" s="29" t="s">
        <v>161</v>
      </c>
      <c r="B222" s="15" t="s">
        <v>282</v>
      </c>
      <c r="C222" s="15" t="s">
        <v>157</v>
      </c>
      <c r="D222" s="15" t="s">
        <v>325</v>
      </c>
      <c r="E222" s="15" t="s">
        <v>327</v>
      </c>
      <c r="F222" s="15" t="s">
        <v>326</v>
      </c>
      <c r="G222" s="22">
        <f t="shared" si="51"/>
        <v>1316.55</v>
      </c>
      <c r="H222" s="43">
        <v>1233.8</v>
      </c>
      <c r="I222" s="43">
        <v>78.8</v>
      </c>
      <c r="J222" s="43">
        <v>3.95</v>
      </c>
      <c r="K222" s="21">
        <f t="shared" si="52"/>
        <v>1316.55</v>
      </c>
      <c r="L222" s="21">
        <f t="shared" si="53"/>
        <v>100</v>
      </c>
      <c r="M222" s="22">
        <f t="shared" si="54"/>
        <v>1316.55</v>
      </c>
      <c r="N222" s="43">
        <v>1233.8</v>
      </c>
      <c r="O222" s="43">
        <v>78.8</v>
      </c>
      <c r="P222" s="43">
        <v>3.95</v>
      </c>
      <c r="Q222" s="21">
        <f t="shared" si="55"/>
        <v>100</v>
      </c>
    </row>
    <row r="223" spans="1:17" ht="108.75" customHeight="1" x14ac:dyDescent="0.25">
      <c r="A223" s="29" t="s">
        <v>162</v>
      </c>
      <c r="B223" s="15" t="s">
        <v>282</v>
      </c>
      <c r="C223" s="15" t="s">
        <v>157</v>
      </c>
      <c r="D223" s="15" t="s">
        <v>330</v>
      </c>
      <c r="E223" s="15" t="s">
        <v>328</v>
      </c>
      <c r="F223" s="15" t="s">
        <v>329</v>
      </c>
      <c r="G223" s="22">
        <f t="shared" si="51"/>
        <v>1931.61</v>
      </c>
      <c r="H223" s="43">
        <v>1809.8</v>
      </c>
      <c r="I223" s="43">
        <v>115.5</v>
      </c>
      <c r="J223" s="43">
        <v>6.31</v>
      </c>
      <c r="K223" s="21">
        <f t="shared" si="52"/>
        <v>1931.61</v>
      </c>
      <c r="L223" s="21">
        <f t="shared" si="53"/>
        <v>100</v>
      </c>
      <c r="M223" s="22">
        <f t="shared" si="54"/>
        <v>1931.61</v>
      </c>
      <c r="N223" s="43">
        <v>1809.8</v>
      </c>
      <c r="O223" s="44">
        <v>115.5</v>
      </c>
      <c r="P223" s="43">
        <v>6.31</v>
      </c>
      <c r="Q223" s="21">
        <f t="shared" si="55"/>
        <v>100</v>
      </c>
    </row>
    <row r="224" spans="1:17" ht="113.25" customHeight="1" x14ac:dyDescent="0.25">
      <c r="A224" s="29" t="s">
        <v>163</v>
      </c>
      <c r="B224" s="15" t="s">
        <v>282</v>
      </c>
      <c r="C224" s="15" t="s">
        <v>157</v>
      </c>
      <c r="D224" s="15" t="s">
        <v>338</v>
      </c>
      <c r="E224" s="15" t="s">
        <v>339</v>
      </c>
      <c r="F224" s="55">
        <v>43455</v>
      </c>
      <c r="G224" s="22">
        <f t="shared" si="51"/>
        <v>2723.0600000000004</v>
      </c>
      <c r="H224" s="43">
        <v>2551.4</v>
      </c>
      <c r="I224" s="43">
        <v>162.80000000000001</v>
      </c>
      <c r="J224" s="43">
        <v>8.86</v>
      </c>
      <c r="K224" s="21">
        <f t="shared" si="52"/>
        <v>2723.0600000000004</v>
      </c>
      <c r="L224" s="21">
        <f t="shared" si="53"/>
        <v>100</v>
      </c>
      <c r="M224" s="22">
        <f t="shared" si="54"/>
        <v>2723.0600000000004</v>
      </c>
      <c r="N224" s="43">
        <v>2551.4</v>
      </c>
      <c r="O224" s="43">
        <v>162.80000000000001</v>
      </c>
      <c r="P224" s="43">
        <v>8.86</v>
      </c>
      <c r="Q224" s="21">
        <f t="shared" si="55"/>
        <v>100</v>
      </c>
    </row>
    <row r="225" spans="1:17" x14ac:dyDescent="0.25">
      <c r="A225" s="31" t="s">
        <v>31</v>
      </c>
      <c r="B225" s="15"/>
      <c r="C225" s="15"/>
      <c r="D225" s="15"/>
      <c r="E225" s="15"/>
      <c r="F225" s="15"/>
      <c r="G225" s="22"/>
      <c r="H225" s="43"/>
      <c r="I225" s="43"/>
      <c r="J225" s="43"/>
      <c r="K225" s="21"/>
      <c r="L225" s="21"/>
      <c r="M225" s="22"/>
      <c r="N225" s="43"/>
      <c r="O225" s="44"/>
      <c r="P225" s="43"/>
      <c r="Q225" s="21"/>
    </row>
    <row r="226" spans="1:17" ht="138" customHeight="1" x14ac:dyDescent="0.25">
      <c r="A226" s="29" t="s">
        <v>164</v>
      </c>
      <c r="B226" s="15" t="s">
        <v>283</v>
      </c>
      <c r="C226" s="15" t="s">
        <v>157</v>
      </c>
      <c r="D226" s="15" t="s">
        <v>402</v>
      </c>
      <c r="E226" s="15" t="s">
        <v>403</v>
      </c>
      <c r="F226" s="55">
        <v>43404</v>
      </c>
      <c r="G226" s="22">
        <f t="shared" si="51"/>
        <v>1841.11</v>
      </c>
      <c r="H226" s="43">
        <v>1722.6</v>
      </c>
      <c r="I226" s="43">
        <v>110.3</v>
      </c>
      <c r="J226" s="43">
        <v>8.2100000000000009</v>
      </c>
      <c r="K226" s="21">
        <f t="shared" si="52"/>
        <v>1840.7</v>
      </c>
      <c r="L226" s="21">
        <f t="shared" si="53"/>
        <v>99.977730825425965</v>
      </c>
      <c r="M226" s="22">
        <f t="shared" si="54"/>
        <v>1840.7</v>
      </c>
      <c r="N226" s="43">
        <v>1722.6</v>
      </c>
      <c r="O226" s="44">
        <v>109.9</v>
      </c>
      <c r="P226" s="43">
        <v>8.1999999999999993</v>
      </c>
      <c r="Q226" s="21">
        <f t="shared" ref="Q226:Q269" si="164">M226/G226*100</f>
        <v>99.977730825425965</v>
      </c>
    </row>
    <row r="227" spans="1:17" ht="48.75" customHeight="1" x14ac:dyDescent="0.25">
      <c r="A227" s="31" t="s">
        <v>41</v>
      </c>
      <c r="B227" s="15"/>
      <c r="C227" s="15"/>
      <c r="D227" s="15"/>
      <c r="E227" s="15"/>
      <c r="F227" s="15"/>
      <c r="G227" s="22"/>
      <c r="H227" s="43"/>
      <c r="I227" s="43"/>
      <c r="J227" s="43"/>
      <c r="K227" s="21"/>
      <c r="L227" s="21"/>
      <c r="M227" s="22"/>
      <c r="N227" s="43"/>
      <c r="O227" s="44"/>
      <c r="P227" s="43"/>
      <c r="Q227" s="21"/>
    </row>
    <row r="228" spans="1:17" ht="33.75" customHeight="1" x14ac:dyDescent="0.25">
      <c r="A228" s="29" t="s">
        <v>165</v>
      </c>
      <c r="B228" s="15"/>
      <c r="C228" s="15" t="s">
        <v>166</v>
      </c>
      <c r="D228" s="15"/>
      <c r="E228" s="15"/>
      <c r="F228" s="15"/>
      <c r="G228" s="22">
        <f t="shared" ref="G228:G276" si="165">H228+I228+J228</f>
        <v>21616.27</v>
      </c>
      <c r="H228" s="43">
        <f>H231+H233+H235</f>
        <v>20250.400000000001</v>
      </c>
      <c r="I228" s="43">
        <f t="shared" ref="I228:J228" si="166">I231+I233+I235</f>
        <v>1292.5</v>
      </c>
      <c r="J228" s="43">
        <f t="shared" si="166"/>
        <v>73.37</v>
      </c>
      <c r="K228" s="21">
        <f t="shared" ref="K228:K269" si="167">M228</f>
        <v>21615.91</v>
      </c>
      <c r="L228" s="21">
        <f t="shared" ref="L228:L269" si="168">K228/G228*100</f>
        <v>99.998334587789657</v>
      </c>
      <c r="M228" s="22">
        <f t="shared" ref="M228:M269" si="169">N228+O228+P228</f>
        <v>21615.91</v>
      </c>
      <c r="N228" s="43">
        <f>N231+N233+N235</f>
        <v>20250</v>
      </c>
      <c r="O228" s="43">
        <f t="shared" ref="O228:P228" si="170">O231+O233+O235</f>
        <v>1292.5</v>
      </c>
      <c r="P228" s="43">
        <f t="shared" si="170"/>
        <v>73.41</v>
      </c>
      <c r="Q228" s="21">
        <f t="shared" si="164"/>
        <v>99.998334587789657</v>
      </c>
    </row>
    <row r="229" spans="1:17" x14ac:dyDescent="0.25">
      <c r="A229" s="29" t="s">
        <v>28</v>
      </c>
      <c r="B229" s="15"/>
      <c r="C229" s="15"/>
      <c r="D229" s="15"/>
      <c r="E229" s="15"/>
      <c r="F229" s="15"/>
      <c r="G229" s="22"/>
      <c r="H229" s="43"/>
      <c r="I229" s="43"/>
      <c r="J229" s="43"/>
      <c r="K229" s="21"/>
      <c r="L229" s="21"/>
      <c r="M229" s="22"/>
      <c r="N229" s="43"/>
      <c r="O229" s="44"/>
      <c r="P229" s="43"/>
      <c r="Q229" s="21"/>
    </row>
    <row r="230" spans="1:17" x14ac:dyDescent="0.25">
      <c r="A230" s="31" t="s">
        <v>48</v>
      </c>
      <c r="B230" s="15"/>
      <c r="C230" s="15"/>
      <c r="D230" s="15"/>
      <c r="E230" s="15"/>
      <c r="F230" s="15"/>
      <c r="G230" s="22"/>
      <c r="H230" s="43"/>
      <c r="I230" s="43"/>
      <c r="J230" s="43"/>
      <c r="K230" s="21"/>
      <c r="L230" s="21"/>
      <c r="M230" s="22"/>
      <c r="N230" s="43"/>
      <c r="O230" s="44"/>
      <c r="P230" s="43"/>
      <c r="Q230" s="21"/>
    </row>
    <row r="231" spans="1:17" ht="137.25" customHeight="1" x14ac:dyDescent="0.25">
      <c r="A231" s="29" t="s">
        <v>167</v>
      </c>
      <c r="B231" s="15" t="s">
        <v>234</v>
      </c>
      <c r="C231" s="15" t="s">
        <v>166</v>
      </c>
      <c r="D231" s="15" t="s">
        <v>338</v>
      </c>
      <c r="E231" s="15" t="s">
        <v>404</v>
      </c>
      <c r="F231" s="55">
        <v>43373</v>
      </c>
      <c r="G231" s="22">
        <f t="shared" si="165"/>
        <v>5389.96</v>
      </c>
      <c r="H231" s="43">
        <v>5047.3</v>
      </c>
      <c r="I231" s="43">
        <v>322.2</v>
      </c>
      <c r="J231" s="43">
        <v>20.46</v>
      </c>
      <c r="K231" s="21">
        <f t="shared" si="167"/>
        <v>5389.96</v>
      </c>
      <c r="L231" s="21">
        <f t="shared" si="168"/>
        <v>100</v>
      </c>
      <c r="M231" s="22">
        <f t="shared" si="169"/>
        <v>5389.96</v>
      </c>
      <c r="N231" s="43">
        <v>5047.3</v>
      </c>
      <c r="O231" s="44">
        <v>322.2</v>
      </c>
      <c r="P231" s="43">
        <v>20.46</v>
      </c>
      <c r="Q231" s="21">
        <f t="shared" si="164"/>
        <v>100</v>
      </c>
    </row>
    <row r="232" spans="1:17" ht="30" x14ac:dyDescent="0.25">
      <c r="A232" s="31" t="s">
        <v>53</v>
      </c>
      <c r="B232" s="15"/>
      <c r="C232" s="15"/>
      <c r="D232" s="15"/>
      <c r="E232" s="15"/>
      <c r="F232" s="15"/>
      <c r="G232" s="22"/>
      <c r="H232" s="43"/>
      <c r="I232" s="43"/>
      <c r="J232" s="43"/>
      <c r="K232" s="21"/>
      <c r="L232" s="21"/>
      <c r="M232" s="22"/>
      <c r="N232" s="43"/>
      <c r="O232" s="44"/>
      <c r="P232" s="43"/>
      <c r="Q232" s="21"/>
    </row>
    <row r="233" spans="1:17" ht="164.25" customHeight="1" x14ac:dyDescent="0.25">
      <c r="A233" s="29" t="s">
        <v>168</v>
      </c>
      <c r="B233" s="15" t="s">
        <v>234</v>
      </c>
      <c r="C233" s="15" t="s">
        <v>166</v>
      </c>
      <c r="D233" s="15" t="s">
        <v>414</v>
      </c>
      <c r="E233" s="15" t="s">
        <v>413</v>
      </c>
      <c r="F233" s="55">
        <v>43441</v>
      </c>
      <c r="G233" s="22">
        <f t="shared" si="165"/>
        <v>8339.2499999999982</v>
      </c>
      <c r="H233" s="43">
        <v>7815.4</v>
      </c>
      <c r="I233" s="43">
        <v>498.8</v>
      </c>
      <c r="J233" s="43">
        <v>25.05</v>
      </c>
      <c r="K233" s="21">
        <f t="shared" si="167"/>
        <v>8338.8499999999985</v>
      </c>
      <c r="L233" s="21">
        <f t="shared" si="168"/>
        <v>99.995203405582046</v>
      </c>
      <c r="M233" s="22">
        <f t="shared" si="169"/>
        <v>8338.8499999999985</v>
      </c>
      <c r="N233" s="43">
        <v>7815</v>
      </c>
      <c r="O233" s="44">
        <v>498.8</v>
      </c>
      <c r="P233" s="43">
        <v>25.05</v>
      </c>
      <c r="Q233" s="21">
        <f t="shared" si="164"/>
        <v>99.995203405582046</v>
      </c>
    </row>
    <row r="234" spans="1:17" x14ac:dyDescent="0.25">
      <c r="A234" s="31" t="s">
        <v>50</v>
      </c>
      <c r="B234" s="15"/>
      <c r="C234" s="15"/>
      <c r="D234" s="15"/>
      <c r="E234" s="15"/>
      <c r="F234" s="15"/>
      <c r="G234" s="22"/>
      <c r="H234" s="43"/>
      <c r="I234" s="43"/>
      <c r="J234" s="43"/>
      <c r="K234" s="21"/>
      <c r="L234" s="21"/>
      <c r="M234" s="22"/>
      <c r="N234" s="43"/>
      <c r="O234" s="44"/>
      <c r="P234" s="43"/>
      <c r="Q234" s="21"/>
    </row>
    <row r="235" spans="1:17" ht="93" customHeight="1" x14ac:dyDescent="0.25">
      <c r="A235" s="29" t="s">
        <v>169</v>
      </c>
      <c r="B235" s="15" t="s">
        <v>233</v>
      </c>
      <c r="C235" s="15" t="s">
        <v>166</v>
      </c>
      <c r="D235" s="15" t="s">
        <v>405</v>
      </c>
      <c r="E235" s="15" t="s">
        <v>406</v>
      </c>
      <c r="F235" s="55">
        <v>43465</v>
      </c>
      <c r="G235" s="22">
        <f t="shared" si="165"/>
        <v>7887.0599999999995</v>
      </c>
      <c r="H235" s="43">
        <v>7387.7</v>
      </c>
      <c r="I235" s="43">
        <v>471.5</v>
      </c>
      <c r="J235" s="43">
        <v>27.86</v>
      </c>
      <c r="K235" s="21">
        <f t="shared" si="167"/>
        <v>7887.0999999999995</v>
      </c>
      <c r="L235" s="21">
        <f t="shared" si="168"/>
        <v>100.00050715982889</v>
      </c>
      <c r="M235" s="22">
        <f t="shared" si="169"/>
        <v>7887.0999999999995</v>
      </c>
      <c r="N235" s="43">
        <v>7387.7</v>
      </c>
      <c r="O235" s="44">
        <v>471.5</v>
      </c>
      <c r="P235" s="43">
        <v>27.9</v>
      </c>
      <c r="Q235" s="21">
        <f t="shared" si="164"/>
        <v>100.00050715982889</v>
      </c>
    </row>
    <row r="236" spans="1:17" s="4" customFormat="1" ht="63.75" customHeight="1" x14ac:dyDescent="0.25">
      <c r="A236" s="10" t="s">
        <v>383</v>
      </c>
      <c r="B236" s="96"/>
      <c r="C236" s="96" t="s">
        <v>170</v>
      </c>
      <c r="D236" s="96"/>
      <c r="E236" s="96"/>
      <c r="F236" s="3"/>
      <c r="G236" s="22">
        <f t="shared" si="165"/>
        <v>812850.79999999993</v>
      </c>
      <c r="H236" s="21">
        <f>H237</f>
        <v>231453.8</v>
      </c>
      <c r="I236" s="21">
        <f t="shared" ref="I236:J236" si="171">I237</f>
        <v>525615.89999999991</v>
      </c>
      <c r="J236" s="21">
        <f t="shared" si="171"/>
        <v>55781.100000000006</v>
      </c>
      <c r="K236" s="21">
        <f t="shared" si="167"/>
        <v>433562.10000000003</v>
      </c>
      <c r="L236" s="21">
        <f t="shared" si="168"/>
        <v>53.338460145453517</v>
      </c>
      <c r="M236" s="22">
        <f t="shared" si="169"/>
        <v>433562.10000000003</v>
      </c>
      <c r="N236" s="21">
        <f>N237</f>
        <v>75250</v>
      </c>
      <c r="O236" s="21">
        <f t="shared" ref="O236" si="172">O237</f>
        <v>322480.90000000002</v>
      </c>
      <c r="P236" s="21">
        <f t="shared" ref="P236" si="173">P237</f>
        <v>35831.199999999997</v>
      </c>
      <c r="Q236" s="21">
        <f t="shared" si="164"/>
        <v>53.338460145453517</v>
      </c>
    </row>
    <row r="237" spans="1:17" s="6" customFormat="1" ht="31.5" x14ac:dyDescent="0.25">
      <c r="A237" s="11" t="s">
        <v>38</v>
      </c>
      <c r="B237" s="97"/>
      <c r="C237" s="97" t="s">
        <v>171</v>
      </c>
      <c r="D237" s="97"/>
      <c r="E237" s="97"/>
      <c r="F237" s="5"/>
      <c r="G237" s="22">
        <f t="shared" si="165"/>
        <v>812850.79999999993</v>
      </c>
      <c r="H237" s="22">
        <f>H240+H241</f>
        <v>231453.8</v>
      </c>
      <c r="I237" s="22">
        <f t="shared" ref="I237:J237" si="174">I240+I241</f>
        <v>525615.89999999991</v>
      </c>
      <c r="J237" s="22">
        <f t="shared" si="174"/>
        <v>55781.100000000006</v>
      </c>
      <c r="K237" s="21">
        <f t="shared" si="167"/>
        <v>433562.10000000003</v>
      </c>
      <c r="L237" s="21">
        <f t="shared" si="168"/>
        <v>53.338460145453517</v>
      </c>
      <c r="M237" s="22">
        <f t="shared" si="169"/>
        <v>433562.10000000003</v>
      </c>
      <c r="N237" s="22">
        <f>N240+N241</f>
        <v>75250</v>
      </c>
      <c r="O237" s="22">
        <f t="shared" ref="O237:P237" si="175">O240+O241</f>
        <v>322480.90000000002</v>
      </c>
      <c r="P237" s="22">
        <f t="shared" si="175"/>
        <v>35831.199999999997</v>
      </c>
      <c r="Q237" s="21">
        <f t="shared" si="164"/>
        <v>53.338460145453517</v>
      </c>
    </row>
    <row r="238" spans="1:17" ht="45" x14ac:dyDescent="0.25">
      <c r="A238" s="29" t="s">
        <v>41</v>
      </c>
      <c r="B238" s="15"/>
      <c r="C238" s="15"/>
      <c r="D238" s="15"/>
      <c r="E238" s="15"/>
      <c r="F238" s="15"/>
      <c r="G238" s="22"/>
      <c r="H238" s="43"/>
      <c r="I238" s="43"/>
      <c r="J238" s="43"/>
      <c r="K238" s="21"/>
      <c r="L238" s="21"/>
      <c r="M238" s="22"/>
      <c r="N238" s="43"/>
      <c r="O238" s="44"/>
      <c r="P238" s="43"/>
      <c r="Q238" s="21"/>
    </row>
    <row r="239" spans="1:17" x14ac:dyDescent="0.25">
      <c r="A239" s="31" t="s">
        <v>25</v>
      </c>
      <c r="B239" s="15"/>
      <c r="C239" s="15"/>
      <c r="D239" s="15"/>
      <c r="E239" s="15"/>
      <c r="F239" s="15"/>
      <c r="G239" s="22"/>
      <c r="H239" s="43"/>
      <c r="I239" s="43"/>
      <c r="J239" s="43"/>
      <c r="K239" s="21"/>
      <c r="L239" s="21"/>
      <c r="M239" s="22"/>
      <c r="N239" s="43"/>
      <c r="O239" s="44"/>
      <c r="P239" s="43"/>
      <c r="Q239" s="21"/>
    </row>
    <row r="240" spans="1:17" ht="63" customHeight="1" x14ac:dyDescent="0.25">
      <c r="A240" s="29" t="s">
        <v>172</v>
      </c>
      <c r="B240" s="15" t="s">
        <v>235</v>
      </c>
      <c r="C240" s="15" t="s">
        <v>173</v>
      </c>
      <c r="D240" s="15" t="s">
        <v>340</v>
      </c>
      <c r="E240" s="15" t="s">
        <v>238</v>
      </c>
      <c r="F240" s="15" t="s">
        <v>237</v>
      </c>
      <c r="G240" s="22">
        <f t="shared" si="165"/>
        <v>230967</v>
      </c>
      <c r="H240" s="54">
        <v>37245.300000000003</v>
      </c>
      <c r="I240" s="43">
        <v>174349.5</v>
      </c>
      <c r="J240" s="54">
        <v>19372.2</v>
      </c>
      <c r="K240" s="21">
        <f t="shared" si="167"/>
        <v>99822.7</v>
      </c>
      <c r="L240" s="21">
        <f t="shared" si="168"/>
        <v>43.219464252468967</v>
      </c>
      <c r="M240" s="22">
        <f t="shared" si="169"/>
        <v>99822.7</v>
      </c>
      <c r="N240" s="43">
        <v>13500</v>
      </c>
      <c r="O240" s="44">
        <v>77690.399999999994</v>
      </c>
      <c r="P240" s="43">
        <v>8632.2999999999993</v>
      </c>
      <c r="Q240" s="21">
        <f t="shared" si="164"/>
        <v>43.219464252468967</v>
      </c>
    </row>
    <row r="241" spans="1:17" ht="45.75" customHeight="1" x14ac:dyDescent="0.25">
      <c r="A241" s="29" t="s">
        <v>174</v>
      </c>
      <c r="B241" s="15" t="s">
        <v>235</v>
      </c>
      <c r="C241" s="15" t="s">
        <v>175</v>
      </c>
      <c r="D241" s="15" t="s">
        <v>439</v>
      </c>
      <c r="E241" s="15" t="s">
        <v>236</v>
      </c>
      <c r="F241" s="15" t="s">
        <v>237</v>
      </c>
      <c r="G241" s="22">
        <f t="shared" si="165"/>
        <v>581883.79999999993</v>
      </c>
      <c r="H241" s="54">
        <v>194208.5</v>
      </c>
      <c r="I241" s="43">
        <f>12515.1+338751.3</f>
        <v>351266.39999999997</v>
      </c>
      <c r="J241" s="54">
        <v>36408.9</v>
      </c>
      <c r="K241" s="21">
        <f t="shared" si="167"/>
        <v>333739.40000000002</v>
      </c>
      <c r="L241" s="21">
        <f t="shared" si="168"/>
        <v>57.354990807443009</v>
      </c>
      <c r="M241" s="22">
        <f t="shared" si="169"/>
        <v>333739.40000000002</v>
      </c>
      <c r="N241" s="43">
        <v>61750</v>
      </c>
      <c r="O241" s="44">
        <v>244790.5</v>
      </c>
      <c r="P241" s="43">
        <v>27198.9</v>
      </c>
      <c r="Q241" s="21">
        <f t="shared" si="164"/>
        <v>57.354990807443009</v>
      </c>
    </row>
    <row r="242" spans="1:17" s="12" customFormat="1" ht="15.75" x14ac:dyDescent="0.25">
      <c r="A242" s="33" t="s">
        <v>176</v>
      </c>
      <c r="B242" s="94"/>
      <c r="C242" s="94"/>
      <c r="D242" s="94"/>
      <c r="E242" s="94"/>
      <c r="F242" s="34"/>
      <c r="G242" s="23">
        <f t="shared" si="165"/>
        <v>28722.799999999999</v>
      </c>
      <c r="H242" s="26">
        <f>H244</f>
        <v>23281.5</v>
      </c>
      <c r="I242" s="26">
        <f t="shared" ref="I242:J242" si="176">I244</f>
        <v>5169.2</v>
      </c>
      <c r="J242" s="26">
        <f t="shared" si="176"/>
        <v>272.10000000000002</v>
      </c>
      <c r="K242" s="24">
        <f t="shared" si="167"/>
        <v>28722.799999999999</v>
      </c>
      <c r="L242" s="24">
        <f t="shared" si="168"/>
        <v>100</v>
      </c>
      <c r="M242" s="23">
        <f t="shared" si="169"/>
        <v>28722.799999999999</v>
      </c>
      <c r="N242" s="26">
        <f>N244</f>
        <v>23281.5</v>
      </c>
      <c r="O242" s="26">
        <f t="shared" ref="O242:P242" si="177">O244</f>
        <v>5169.2</v>
      </c>
      <c r="P242" s="26">
        <f t="shared" si="177"/>
        <v>272.10000000000002</v>
      </c>
      <c r="Q242" s="24">
        <f t="shared" si="164"/>
        <v>100</v>
      </c>
    </row>
    <row r="243" spans="1:17" x14ac:dyDescent="0.25">
      <c r="A243" s="29" t="s">
        <v>28</v>
      </c>
      <c r="B243" s="15"/>
      <c r="C243" s="15"/>
      <c r="D243" s="15"/>
      <c r="E243" s="15"/>
      <c r="F243" s="15"/>
      <c r="G243" s="22"/>
      <c r="H243" s="43"/>
      <c r="I243" s="43"/>
      <c r="J243" s="43"/>
      <c r="K243" s="21"/>
      <c r="L243" s="21"/>
      <c r="M243" s="22"/>
      <c r="N243" s="43"/>
      <c r="O243" s="44"/>
      <c r="P243" s="43"/>
      <c r="Q243" s="21"/>
    </row>
    <row r="244" spans="1:17" s="4" customFormat="1" ht="63.75" customHeight="1" x14ac:dyDescent="0.25">
      <c r="A244" s="10" t="s">
        <v>112</v>
      </c>
      <c r="B244" s="96"/>
      <c r="C244" s="96" t="s">
        <v>90</v>
      </c>
      <c r="D244" s="96"/>
      <c r="E244" s="96"/>
      <c r="F244" s="3"/>
      <c r="G244" s="22">
        <f t="shared" si="165"/>
        <v>28722.799999999999</v>
      </c>
      <c r="H244" s="21">
        <f>H245</f>
        <v>23281.5</v>
      </c>
      <c r="I244" s="21">
        <f t="shared" ref="I244:J244" si="178">I245</f>
        <v>5169.2</v>
      </c>
      <c r="J244" s="21">
        <f t="shared" si="178"/>
        <v>272.10000000000002</v>
      </c>
      <c r="K244" s="21">
        <f t="shared" si="167"/>
        <v>28722.799999999999</v>
      </c>
      <c r="L244" s="21">
        <f t="shared" si="168"/>
        <v>100</v>
      </c>
      <c r="M244" s="22">
        <f t="shared" si="169"/>
        <v>28722.799999999999</v>
      </c>
      <c r="N244" s="21">
        <f>N245</f>
        <v>23281.5</v>
      </c>
      <c r="O244" s="21">
        <f t="shared" ref="O244" si="179">O245</f>
        <v>5169.2</v>
      </c>
      <c r="P244" s="21">
        <f t="shared" ref="P244" si="180">P245</f>
        <v>272.10000000000002</v>
      </c>
      <c r="Q244" s="21">
        <f t="shared" si="164"/>
        <v>100</v>
      </c>
    </row>
    <row r="245" spans="1:17" s="6" customFormat="1" ht="31.5" x14ac:dyDescent="0.25">
      <c r="A245" s="11" t="s">
        <v>27</v>
      </c>
      <c r="B245" s="97"/>
      <c r="C245" s="97" t="s">
        <v>91</v>
      </c>
      <c r="D245" s="97"/>
      <c r="E245" s="97"/>
      <c r="F245" s="5"/>
      <c r="G245" s="22">
        <f t="shared" si="165"/>
        <v>28722.799999999999</v>
      </c>
      <c r="H245" s="22">
        <f>H247</f>
        <v>23281.5</v>
      </c>
      <c r="I245" s="22">
        <f t="shared" ref="I245:J245" si="181">I247</f>
        <v>5169.2</v>
      </c>
      <c r="J245" s="22">
        <f t="shared" si="181"/>
        <v>272.10000000000002</v>
      </c>
      <c r="K245" s="21">
        <f t="shared" si="167"/>
        <v>28722.799999999999</v>
      </c>
      <c r="L245" s="21">
        <f t="shared" si="168"/>
        <v>100</v>
      </c>
      <c r="M245" s="22">
        <f t="shared" si="169"/>
        <v>28722.799999999999</v>
      </c>
      <c r="N245" s="22">
        <f>N247</f>
        <v>23281.5</v>
      </c>
      <c r="O245" s="22">
        <f t="shared" ref="O245:P245" si="182">O247</f>
        <v>5169.2</v>
      </c>
      <c r="P245" s="22">
        <f t="shared" si="182"/>
        <v>272.10000000000002</v>
      </c>
      <c r="Q245" s="21">
        <f t="shared" si="164"/>
        <v>100</v>
      </c>
    </row>
    <row r="246" spans="1:17" ht="30" x14ac:dyDescent="0.25">
      <c r="A246" s="29" t="s">
        <v>135</v>
      </c>
      <c r="B246" s="15"/>
      <c r="C246" s="15"/>
      <c r="D246" s="15"/>
      <c r="E246" s="15"/>
      <c r="F246" s="15"/>
      <c r="G246" s="22"/>
      <c r="H246" s="43"/>
      <c r="I246" s="43"/>
      <c r="J246" s="43"/>
      <c r="K246" s="21"/>
      <c r="L246" s="21"/>
      <c r="M246" s="22"/>
      <c r="N246" s="43"/>
      <c r="O246" s="44"/>
      <c r="P246" s="43"/>
      <c r="Q246" s="21"/>
    </row>
    <row r="247" spans="1:17" ht="149.25" customHeight="1" x14ac:dyDescent="0.25">
      <c r="A247" s="29" t="s">
        <v>136</v>
      </c>
      <c r="B247" s="15"/>
      <c r="C247" s="15" t="s">
        <v>137</v>
      </c>
      <c r="D247" s="15"/>
      <c r="E247" s="15"/>
      <c r="F247" s="15"/>
      <c r="G247" s="22">
        <f t="shared" si="165"/>
        <v>28722.799999999999</v>
      </c>
      <c r="H247" s="43">
        <v>23281.5</v>
      </c>
      <c r="I247" s="43">
        <v>5169.2</v>
      </c>
      <c r="J247" s="43">
        <v>272.10000000000002</v>
      </c>
      <c r="K247" s="21">
        <f t="shared" si="167"/>
        <v>28722.799999999999</v>
      </c>
      <c r="L247" s="21">
        <f t="shared" si="168"/>
        <v>100</v>
      </c>
      <c r="M247" s="22">
        <f t="shared" si="169"/>
        <v>28722.799999999999</v>
      </c>
      <c r="N247" s="43">
        <v>23281.5</v>
      </c>
      <c r="O247" s="43">
        <v>5169.2</v>
      </c>
      <c r="P247" s="43">
        <v>272.10000000000002</v>
      </c>
      <c r="Q247" s="21">
        <f t="shared" si="164"/>
        <v>100</v>
      </c>
    </row>
    <row r="248" spans="1:17" s="75" customFormat="1" hidden="1" x14ac:dyDescent="0.25">
      <c r="A248" s="61" t="s">
        <v>28</v>
      </c>
      <c r="B248" s="68"/>
      <c r="C248" s="68"/>
      <c r="D248" s="68"/>
      <c r="E248" s="68"/>
      <c r="F248" s="68"/>
      <c r="G248" s="63"/>
      <c r="H248" s="72"/>
      <c r="I248" s="72"/>
      <c r="J248" s="72"/>
      <c r="K248" s="65"/>
      <c r="L248" s="65"/>
      <c r="M248" s="63"/>
      <c r="N248" s="72"/>
      <c r="O248" s="73"/>
      <c r="P248" s="72"/>
      <c r="Q248" s="65"/>
    </row>
    <row r="249" spans="1:17" s="75" customFormat="1" hidden="1" x14ac:dyDescent="0.25">
      <c r="A249" s="78" t="s">
        <v>31</v>
      </c>
      <c r="B249" s="68"/>
      <c r="C249" s="68"/>
      <c r="D249" s="68"/>
      <c r="E249" s="68"/>
      <c r="F249" s="68"/>
      <c r="G249" s="63"/>
      <c r="H249" s="72"/>
      <c r="I249" s="72"/>
      <c r="J249" s="72"/>
      <c r="K249" s="65"/>
      <c r="L249" s="65"/>
      <c r="M249" s="63"/>
      <c r="N249" s="72"/>
      <c r="O249" s="73"/>
      <c r="P249" s="72"/>
      <c r="Q249" s="65"/>
    </row>
    <row r="250" spans="1:17" s="75" customFormat="1" ht="140.25" hidden="1" customHeight="1" x14ac:dyDescent="0.25">
      <c r="A250" s="61" t="s">
        <v>177</v>
      </c>
      <c r="B250" s="68" t="s">
        <v>239</v>
      </c>
      <c r="C250" s="68" t="s">
        <v>137</v>
      </c>
      <c r="D250" s="68" t="s">
        <v>341</v>
      </c>
      <c r="E250" s="68" t="s">
        <v>342</v>
      </c>
      <c r="F250" s="79">
        <v>43374</v>
      </c>
      <c r="G250" s="63">
        <f t="shared" si="165"/>
        <v>1621.1999999999998</v>
      </c>
      <c r="H250" s="72">
        <v>1314.8</v>
      </c>
      <c r="I250" s="72">
        <v>291.89999999999998</v>
      </c>
      <c r="J250" s="72">
        <v>14.5</v>
      </c>
      <c r="K250" s="65">
        <f t="shared" si="167"/>
        <v>0</v>
      </c>
      <c r="L250" s="65">
        <f t="shared" si="168"/>
        <v>0</v>
      </c>
      <c r="M250" s="63">
        <f t="shared" si="169"/>
        <v>0</v>
      </c>
      <c r="N250" s="72"/>
      <c r="O250" s="73"/>
      <c r="P250" s="72"/>
      <c r="Q250" s="65">
        <f t="shared" si="164"/>
        <v>0</v>
      </c>
    </row>
    <row r="251" spans="1:17" s="75" customFormat="1" ht="150" hidden="1" x14ac:dyDescent="0.25">
      <c r="A251" s="61" t="s">
        <v>178</v>
      </c>
      <c r="B251" s="68" t="s">
        <v>240</v>
      </c>
      <c r="C251" s="68" t="s">
        <v>137</v>
      </c>
      <c r="D251" s="68"/>
      <c r="E251" s="68"/>
      <c r="F251" s="68"/>
      <c r="G251" s="63">
        <f t="shared" si="165"/>
        <v>4860.8</v>
      </c>
      <c r="H251" s="72">
        <v>3942.1</v>
      </c>
      <c r="I251" s="72">
        <v>875.2</v>
      </c>
      <c r="J251" s="72">
        <v>43.5</v>
      </c>
      <c r="K251" s="65">
        <f t="shared" si="167"/>
        <v>0</v>
      </c>
      <c r="L251" s="65">
        <f t="shared" si="168"/>
        <v>0</v>
      </c>
      <c r="M251" s="63">
        <f t="shared" si="169"/>
        <v>0</v>
      </c>
      <c r="N251" s="72"/>
      <c r="O251" s="73"/>
      <c r="P251" s="72"/>
      <c r="Q251" s="65">
        <f t="shared" si="164"/>
        <v>0</v>
      </c>
    </row>
    <row r="252" spans="1:17" s="75" customFormat="1" hidden="1" x14ac:dyDescent="0.25">
      <c r="A252" s="78" t="s">
        <v>101</v>
      </c>
      <c r="B252" s="68"/>
      <c r="C252" s="68"/>
      <c r="D252" s="68"/>
      <c r="E252" s="68"/>
      <c r="F252" s="68"/>
      <c r="G252" s="63"/>
      <c r="H252" s="72"/>
      <c r="I252" s="72"/>
      <c r="J252" s="72"/>
      <c r="K252" s="65"/>
      <c r="L252" s="65"/>
      <c r="M252" s="63"/>
      <c r="N252" s="72"/>
      <c r="O252" s="73"/>
      <c r="P252" s="72"/>
      <c r="Q252" s="65"/>
    </row>
    <row r="253" spans="1:17" s="75" customFormat="1" ht="163.5" hidden="1" customHeight="1" x14ac:dyDescent="0.25">
      <c r="A253" s="61" t="s">
        <v>179</v>
      </c>
      <c r="B253" s="68" t="s">
        <v>240</v>
      </c>
      <c r="C253" s="68" t="s">
        <v>137</v>
      </c>
      <c r="D253" s="68" t="s">
        <v>345</v>
      </c>
      <c r="E253" s="68" t="s">
        <v>346</v>
      </c>
      <c r="F253" s="79">
        <v>43465</v>
      </c>
      <c r="G253" s="63">
        <f t="shared" si="165"/>
        <v>5645</v>
      </c>
      <c r="H253" s="72">
        <v>4577.3999999999996</v>
      </c>
      <c r="I253" s="72">
        <v>1016.3</v>
      </c>
      <c r="J253" s="72">
        <v>51.3</v>
      </c>
      <c r="K253" s="65">
        <f t="shared" si="167"/>
        <v>0</v>
      </c>
      <c r="L253" s="65">
        <f t="shared" si="168"/>
        <v>0</v>
      </c>
      <c r="M253" s="63">
        <f t="shared" si="169"/>
        <v>0</v>
      </c>
      <c r="N253" s="72"/>
      <c r="O253" s="73"/>
      <c r="P253" s="72"/>
      <c r="Q253" s="65">
        <f t="shared" si="164"/>
        <v>0</v>
      </c>
    </row>
    <row r="254" spans="1:17" s="75" customFormat="1" ht="153.75" hidden="1" customHeight="1" x14ac:dyDescent="0.25">
      <c r="A254" s="61" t="s">
        <v>180</v>
      </c>
      <c r="B254" s="68" t="s">
        <v>240</v>
      </c>
      <c r="C254" s="68" t="s">
        <v>137</v>
      </c>
      <c r="D254" s="68" t="s">
        <v>348</v>
      </c>
      <c r="E254" s="68" t="s">
        <v>350</v>
      </c>
      <c r="F254" s="68" t="s">
        <v>349</v>
      </c>
      <c r="G254" s="63">
        <f t="shared" si="165"/>
        <v>844.1</v>
      </c>
      <c r="H254" s="72">
        <v>684.4</v>
      </c>
      <c r="I254" s="72">
        <v>152</v>
      </c>
      <c r="J254" s="72">
        <v>7.7</v>
      </c>
      <c r="K254" s="65">
        <f t="shared" si="167"/>
        <v>0</v>
      </c>
      <c r="L254" s="65">
        <f t="shared" si="168"/>
        <v>0</v>
      </c>
      <c r="M254" s="63">
        <f t="shared" si="169"/>
        <v>0</v>
      </c>
      <c r="N254" s="72"/>
      <c r="O254" s="73"/>
      <c r="P254" s="72"/>
      <c r="Q254" s="65">
        <f t="shared" si="164"/>
        <v>0</v>
      </c>
    </row>
    <row r="255" spans="1:17" s="75" customFormat="1" ht="172.5" hidden="1" customHeight="1" x14ac:dyDescent="0.25">
      <c r="A255" s="61" t="s">
        <v>181</v>
      </c>
      <c r="B255" s="68" t="s">
        <v>240</v>
      </c>
      <c r="C255" s="68" t="s">
        <v>137</v>
      </c>
      <c r="D255" s="68"/>
      <c r="E255" s="68"/>
      <c r="F255" s="68"/>
      <c r="G255" s="63">
        <f t="shared" si="165"/>
        <v>4894.2</v>
      </c>
      <c r="H255" s="72">
        <v>3969.4</v>
      </c>
      <c r="I255" s="72">
        <v>881.3</v>
      </c>
      <c r="J255" s="72">
        <v>43.5</v>
      </c>
      <c r="K255" s="65">
        <f t="shared" si="167"/>
        <v>0</v>
      </c>
      <c r="L255" s="65">
        <f t="shared" si="168"/>
        <v>0</v>
      </c>
      <c r="M255" s="63">
        <f t="shared" si="169"/>
        <v>0</v>
      </c>
      <c r="N255" s="72"/>
      <c r="O255" s="73"/>
      <c r="P255" s="72"/>
      <c r="Q255" s="65">
        <f t="shared" si="164"/>
        <v>0</v>
      </c>
    </row>
    <row r="256" spans="1:17" s="75" customFormat="1" hidden="1" x14ac:dyDescent="0.25">
      <c r="A256" s="78" t="s">
        <v>31</v>
      </c>
      <c r="B256" s="68"/>
      <c r="C256" s="68"/>
      <c r="D256" s="68"/>
      <c r="E256" s="68"/>
      <c r="F256" s="68"/>
      <c r="G256" s="63"/>
      <c r="H256" s="72"/>
      <c r="I256" s="72"/>
      <c r="J256" s="72"/>
      <c r="K256" s="65"/>
      <c r="L256" s="65"/>
      <c r="M256" s="63"/>
      <c r="N256" s="72"/>
      <c r="O256" s="73"/>
      <c r="P256" s="72"/>
      <c r="Q256" s="65"/>
    </row>
    <row r="257" spans="1:17" s="75" customFormat="1" ht="210" hidden="1" x14ac:dyDescent="0.25">
      <c r="A257" s="61" t="s">
        <v>192</v>
      </c>
      <c r="B257" s="68" t="s">
        <v>230</v>
      </c>
      <c r="C257" s="68" t="s">
        <v>137</v>
      </c>
      <c r="D257" s="68" t="s">
        <v>334</v>
      </c>
      <c r="E257" s="68" t="s">
        <v>335</v>
      </c>
      <c r="F257" s="79">
        <v>43404</v>
      </c>
      <c r="G257" s="63">
        <f t="shared" ref="G257" si="183">H257+I257+J257</f>
        <v>10843.9</v>
      </c>
      <c r="H257" s="72">
        <v>8793.4</v>
      </c>
      <c r="I257" s="72">
        <v>1952.5</v>
      </c>
      <c r="J257" s="73">
        <v>98</v>
      </c>
      <c r="K257" s="65">
        <f t="shared" ref="K257" si="184">M257</f>
        <v>4983.78</v>
      </c>
      <c r="L257" s="65">
        <f t="shared" ref="L257" si="185">K257/G257*100</f>
        <v>45.959295087560747</v>
      </c>
      <c r="M257" s="63">
        <f t="shared" ref="M257" si="186">N257+O257+P257</f>
        <v>4983.78</v>
      </c>
      <c r="N257" s="72">
        <v>4054.6</v>
      </c>
      <c r="O257" s="73">
        <v>900.24</v>
      </c>
      <c r="P257" s="72">
        <v>28.94</v>
      </c>
      <c r="Q257" s="65">
        <f t="shared" ref="Q257" si="187">M257/G257*100</f>
        <v>45.959295087560747</v>
      </c>
    </row>
    <row r="258" spans="1:17" s="12" customFormat="1" ht="15.75" x14ac:dyDescent="0.25">
      <c r="A258" s="33" t="s">
        <v>61</v>
      </c>
      <c r="B258" s="94"/>
      <c r="C258" s="94"/>
      <c r="D258" s="94"/>
      <c r="E258" s="94"/>
      <c r="F258" s="34"/>
      <c r="G258" s="23">
        <f t="shared" si="165"/>
        <v>63345.899999999994</v>
      </c>
      <c r="H258" s="26">
        <f>H264+H270+H260</f>
        <v>0</v>
      </c>
      <c r="I258" s="26">
        <f t="shared" ref="I258:J258" si="188">I264+I270+I260</f>
        <v>63345.899999999994</v>
      </c>
      <c r="J258" s="26">
        <f t="shared" si="188"/>
        <v>0</v>
      </c>
      <c r="K258" s="24">
        <f t="shared" si="167"/>
        <v>62094.7</v>
      </c>
      <c r="L258" s="24">
        <f t="shared" si="168"/>
        <v>98.024812971320969</v>
      </c>
      <c r="M258" s="23">
        <f t="shared" si="169"/>
        <v>62094.7</v>
      </c>
      <c r="N258" s="26">
        <f>N264+N270+N260</f>
        <v>0</v>
      </c>
      <c r="O258" s="26">
        <f t="shared" ref="O258:P258" si="189">O264+O270+O260</f>
        <v>62094.7</v>
      </c>
      <c r="P258" s="26">
        <f t="shared" si="189"/>
        <v>0</v>
      </c>
      <c r="Q258" s="24">
        <f t="shared" si="164"/>
        <v>98.024812971320969</v>
      </c>
    </row>
    <row r="259" spans="1:17" x14ac:dyDescent="0.25">
      <c r="A259" s="29" t="s">
        <v>28</v>
      </c>
      <c r="B259" s="15"/>
      <c r="C259" s="15"/>
      <c r="D259" s="15"/>
      <c r="E259" s="15"/>
      <c r="F259" s="15"/>
      <c r="G259" s="22"/>
      <c r="H259" s="43"/>
      <c r="I259" s="43"/>
      <c r="J259" s="43"/>
      <c r="K259" s="21"/>
      <c r="L259" s="21"/>
      <c r="M259" s="22"/>
      <c r="N259" s="43"/>
      <c r="O259" s="44"/>
      <c r="P259" s="43"/>
      <c r="Q259" s="21"/>
    </row>
    <row r="260" spans="1:17" s="4" customFormat="1" ht="55.5" customHeight="1" x14ac:dyDescent="0.25">
      <c r="A260" s="10" t="s">
        <v>78</v>
      </c>
      <c r="B260" s="96"/>
      <c r="C260" s="96"/>
      <c r="D260" s="96"/>
      <c r="E260" s="96"/>
      <c r="F260" s="3"/>
      <c r="G260" s="22">
        <f>G261</f>
        <v>18891.099999999999</v>
      </c>
      <c r="H260" s="22">
        <f t="shared" ref="H260:J260" si="190">H261</f>
        <v>0</v>
      </c>
      <c r="I260" s="22">
        <f t="shared" si="190"/>
        <v>18891.099999999999</v>
      </c>
      <c r="J260" s="22">
        <f t="shared" si="190"/>
        <v>0</v>
      </c>
      <c r="K260" s="21">
        <f t="shared" ref="K260" si="191">M260</f>
        <v>18702.2</v>
      </c>
      <c r="L260" s="21">
        <f t="shared" ref="L260" si="192">K260/G260*100</f>
        <v>99.000058228477968</v>
      </c>
      <c r="M260" s="22">
        <f t="shared" ref="M260" si="193">N260+O260+P260</f>
        <v>18702.2</v>
      </c>
      <c r="N260" s="22">
        <f t="shared" ref="N260:P260" si="194">N261</f>
        <v>0</v>
      </c>
      <c r="O260" s="22">
        <f t="shared" si="194"/>
        <v>18702.2</v>
      </c>
      <c r="P260" s="22">
        <f t="shared" si="194"/>
        <v>0</v>
      </c>
      <c r="Q260" s="21">
        <f t="shared" si="164"/>
        <v>99.000058228477968</v>
      </c>
    </row>
    <row r="261" spans="1:17" s="6" customFormat="1" ht="72" customHeight="1" x14ac:dyDescent="0.25">
      <c r="A261" s="11" t="s">
        <v>384</v>
      </c>
      <c r="B261" s="97"/>
      <c r="C261" s="97"/>
      <c r="D261" s="97"/>
      <c r="E261" s="97"/>
      <c r="F261" s="5"/>
      <c r="G261" s="22">
        <f t="shared" ref="G261" si="195">G262</f>
        <v>18891.099999999999</v>
      </c>
      <c r="H261" s="22">
        <f t="shared" ref="H261:I261" si="196">H263</f>
        <v>0</v>
      </c>
      <c r="I261" s="22">
        <f t="shared" si="196"/>
        <v>18891.099999999999</v>
      </c>
      <c r="J261" s="22">
        <f>J263</f>
        <v>0</v>
      </c>
      <c r="K261" s="21">
        <f t="shared" ref="K261" si="197">M261</f>
        <v>18702.2</v>
      </c>
      <c r="L261" s="21">
        <f t="shared" ref="L261" si="198">K261/G261*100</f>
        <v>99.000058228477968</v>
      </c>
      <c r="M261" s="22">
        <f t="shared" ref="M261" si="199">N261+O261+P261</f>
        <v>18702.2</v>
      </c>
      <c r="N261" s="22">
        <f t="shared" ref="N261:O261" si="200">N263</f>
        <v>0</v>
      </c>
      <c r="O261" s="22">
        <f t="shared" si="200"/>
        <v>18702.2</v>
      </c>
      <c r="P261" s="22">
        <f>P263</f>
        <v>0</v>
      </c>
      <c r="Q261" s="21">
        <f t="shared" si="164"/>
        <v>99.000058228477968</v>
      </c>
    </row>
    <row r="262" spans="1:17" ht="60" x14ac:dyDescent="0.25">
      <c r="A262" s="29" t="s">
        <v>259</v>
      </c>
      <c r="B262" s="15"/>
      <c r="C262" s="15"/>
      <c r="D262" s="15"/>
      <c r="E262" s="15"/>
      <c r="F262" s="15"/>
      <c r="G262" s="22">
        <f t="shared" si="165"/>
        <v>18891.099999999999</v>
      </c>
      <c r="H262" s="43"/>
      <c r="I262" s="43">
        <f>I263</f>
        <v>18891.099999999999</v>
      </c>
      <c r="J262" s="43"/>
      <c r="K262" s="21">
        <f t="shared" ref="K262:K263" si="201">M262</f>
        <v>0</v>
      </c>
      <c r="L262" s="21">
        <f t="shared" ref="L262:L263" si="202">K262/G262*100</f>
        <v>0</v>
      </c>
      <c r="M262" s="22">
        <f t="shared" ref="M262:M263" si="203">N262+O262+P262</f>
        <v>0</v>
      </c>
      <c r="N262" s="43"/>
      <c r="O262" s="44"/>
      <c r="P262" s="43"/>
      <c r="Q262" s="21">
        <f t="shared" si="164"/>
        <v>0</v>
      </c>
    </row>
    <row r="263" spans="1:17" ht="168.75" customHeight="1" x14ac:dyDescent="0.25">
      <c r="A263" s="29" t="s">
        <v>385</v>
      </c>
      <c r="B263" s="15" t="s">
        <v>483</v>
      </c>
      <c r="C263" s="15"/>
      <c r="E263" s="15" t="s">
        <v>482</v>
      </c>
      <c r="F263" s="55">
        <v>43463</v>
      </c>
      <c r="G263" s="22">
        <f t="shared" si="165"/>
        <v>18891.099999999999</v>
      </c>
      <c r="H263" s="43"/>
      <c r="I263" s="43">
        <v>18891.099999999999</v>
      </c>
      <c r="J263" s="43"/>
      <c r="K263" s="21">
        <f t="shared" si="201"/>
        <v>18702.2</v>
      </c>
      <c r="L263" s="21">
        <f t="shared" si="202"/>
        <v>99.000058228477968</v>
      </c>
      <c r="M263" s="22">
        <f t="shared" si="203"/>
        <v>18702.2</v>
      </c>
      <c r="N263" s="43"/>
      <c r="O263" s="44">
        <v>18702.2</v>
      </c>
      <c r="P263" s="43"/>
      <c r="Q263" s="21">
        <f t="shared" si="164"/>
        <v>99.000058228477968</v>
      </c>
    </row>
    <row r="264" spans="1:17" s="4" customFormat="1" ht="63.75" customHeight="1" x14ac:dyDescent="0.25">
      <c r="A264" s="10" t="s">
        <v>46</v>
      </c>
      <c r="B264" s="96"/>
      <c r="C264" s="96" t="s">
        <v>147</v>
      </c>
      <c r="D264" s="96"/>
      <c r="E264" s="96"/>
      <c r="F264" s="3"/>
      <c r="G264" s="22">
        <f t="shared" si="165"/>
        <v>7148.6</v>
      </c>
      <c r="H264" s="21">
        <f>H265</f>
        <v>0</v>
      </c>
      <c r="I264" s="21">
        <f t="shared" ref="I264:J264" si="204">I265</f>
        <v>7148.6</v>
      </c>
      <c r="J264" s="21">
        <f t="shared" si="204"/>
        <v>0</v>
      </c>
      <c r="K264" s="21">
        <f t="shared" si="167"/>
        <v>6086.3</v>
      </c>
      <c r="L264" s="21">
        <f t="shared" si="168"/>
        <v>85.139747642895117</v>
      </c>
      <c r="M264" s="22">
        <f t="shared" si="169"/>
        <v>6086.3</v>
      </c>
      <c r="N264" s="21">
        <f>N265</f>
        <v>0</v>
      </c>
      <c r="O264" s="21">
        <f t="shared" ref="O264" si="205">O265</f>
        <v>6086.3</v>
      </c>
      <c r="P264" s="21">
        <f t="shared" ref="P264" si="206">P265</f>
        <v>0</v>
      </c>
      <c r="Q264" s="21">
        <f t="shared" si="164"/>
        <v>85.139747642895117</v>
      </c>
    </row>
    <row r="265" spans="1:17" s="6" customFormat="1" ht="31.5" x14ac:dyDescent="0.25">
      <c r="A265" s="11" t="s">
        <v>148</v>
      </c>
      <c r="B265" s="97"/>
      <c r="C265" s="97" t="s">
        <v>149</v>
      </c>
      <c r="D265" s="97"/>
      <c r="E265" s="97"/>
      <c r="F265" s="5"/>
      <c r="G265" s="22">
        <f t="shared" si="165"/>
        <v>7148.6</v>
      </c>
      <c r="H265" s="22">
        <f>H267+H269</f>
        <v>0</v>
      </c>
      <c r="I265" s="22">
        <f t="shared" ref="I265:J265" si="207">I267+I269</f>
        <v>7148.6</v>
      </c>
      <c r="J265" s="22">
        <f t="shared" si="207"/>
        <v>0</v>
      </c>
      <c r="K265" s="21">
        <f t="shared" si="167"/>
        <v>6086.3</v>
      </c>
      <c r="L265" s="21">
        <f t="shared" si="168"/>
        <v>85.139747642895117</v>
      </c>
      <c r="M265" s="22">
        <f t="shared" si="169"/>
        <v>6086.3</v>
      </c>
      <c r="N265" s="22">
        <f>N267+N269</f>
        <v>0</v>
      </c>
      <c r="O265" s="22">
        <f t="shared" ref="O265:P265" si="208">O267+O269</f>
        <v>6086.3</v>
      </c>
      <c r="P265" s="22">
        <f t="shared" si="208"/>
        <v>0</v>
      </c>
      <c r="Q265" s="21">
        <f t="shared" si="164"/>
        <v>85.139747642895117</v>
      </c>
    </row>
    <row r="266" spans="1:17" ht="45" x14ac:dyDescent="0.25">
      <c r="A266" s="29" t="s">
        <v>41</v>
      </c>
      <c r="B266" s="15"/>
      <c r="C266" s="15"/>
      <c r="D266" s="15"/>
      <c r="E266" s="15"/>
      <c r="F266" s="15"/>
      <c r="G266" s="22"/>
      <c r="H266" s="43"/>
      <c r="I266" s="43"/>
      <c r="J266" s="43"/>
      <c r="K266" s="21"/>
      <c r="L266" s="21"/>
      <c r="M266" s="22"/>
      <c r="N266" s="43"/>
      <c r="O266" s="44"/>
      <c r="P266" s="43"/>
      <c r="Q266" s="21"/>
    </row>
    <row r="267" spans="1:17" ht="45" x14ac:dyDescent="0.25">
      <c r="A267" s="29" t="s">
        <v>150</v>
      </c>
      <c r="B267" s="15"/>
      <c r="C267" s="15" t="s">
        <v>151</v>
      </c>
      <c r="D267" s="15"/>
      <c r="E267" s="15"/>
      <c r="F267" s="15"/>
      <c r="G267" s="22">
        <f t="shared" si="165"/>
        <v>1000</v>
      </c>
      <c r="H267" s="43"/>
      <c r="I267" s="43">
        <v>1000</v>
      </c>
      <c r="J267" s="43"/>
      <c r="K267" s="21">
        <f t="shared" si="167"/>
        <v>0</v>
      </c>
      <c r="L267" s="21">
        <f t="shared" si="168"/>
        <v>0</v>
      </c>
      <c r="M267" s="22">
        <f t="shared" si="169"/>
        <v>0</v>
      </c>
      <c r="N267" s="43"/>
      <c r="O267" s="44"/>
      <c r="P267" s="43"/>
      <c r="Q267" s="21">
        <f t="shared" si="164"/>
        <v>0</v>
      </c>
    </row>
    <row r="268" spans="1:17" ht="30" x14ac:dyDescent="0.25">
      <c r="A268" s="29" t="s">
        <v>193</v>
      </c>
      <c r="B268" s="15"/>
      <c r="C268" s="15"/>
      <c r="D268" s="15"/>
      <c r="E268" s="15"/>
      <c r="F268" s="15"/>
      <c r="G268" s="22"/>
      <c r="H268" s="43"/>
      <c r="I268" s="43"/>
      <c r="J268" s="43"/>
      <c r="K268" s="21"/>
      <c r="L268" s="21"/>
      <c r="M268" s="22"/>
      <c r="N268" s="43"/>
      <c r="O268" s="44"/>
      <c r="P268" s="43"/>
      <c r="Q268" s="21"/>
    </row>
    <row r="269" spans="1:17" ht="45" x14ac:dyDescent="0.25">
      <c r="A269" s="29" t="s">
        <v>150</v>
      </c>
      <c r="B269" s="15"/>
      <c r="C269" s="15" t="s">
        <v>151</v>
      </c>
      <c r="D269" s="15"/>
      <c r="E269" s="15"/>
      <c r="F269" s="15"/>
      <c r="G269" s="22">
        <f t="shared" si="165"/>
        <v>6148.6</v>
      </c>
      <c r="H269" s="43"/>
      <c r="I269" s="43">
        <v>6148.6</v>
      </c>
      <c r="J269" s="43"/>
      <c r="K269" s="21">
        <f t="shared" si="167"/>
        <v>6086.3</v>
      </c>
      <c r="L269" s="21">
        <f t="shared" si="168"/>
        <v>98.986761213934884</v>
      </c>
      <c r="M269" s="22">
        <f t="shared" si="169"/>
        <v>6086.3</v>
      </c>
      <c r="N269" s="43"/>
      <c r="O269" s="44">
        <v>6086.3</v>
      </c>
      <c r="P269" s="43"/>
      <c r="Q269" s="21">
        <f t="shared" si="164"/>
        <v>98.986761213934884</v>
      </c>
    </row>
    <row r="270" spans="1:17" ht="47.25" x14ac:dyDescent="0.25">
      <c r="A270" s="10" t="s">
        <v>260</v>
      </c>
      <c r="B270" s="96"/>
      <c r="C270" s="96" t="s">
        <v>261</v>
      </c>
      <c r="D270" s="96"/>
      <c r="E270" s="96"/>
      <c r="F270" s="3"/>
      <c r="G270" s="22">
        <f t="shared" si="165"/>
        <v>37306.199999999997</v>
      </c>
      <c r="H270" s="21">
        <f>H271</f>
        <v>0</v>
      </c>
      <c r="I270" s="21">
        <f t="shared" ref="I270:J270" si="209">I271</f>
        <v>37306.199999999997</v>
      </c>
      <c r="J270" s="21">
        <f t="shared" si="209"/>
        <v>0</v>
      </c>
      <c r="K270" s="21">
        <f t="shared" ref="K270:K275" si="210">M270</f>
        <v>37306.199999999997</v>
      </c>
      <c r="L270" s="21">
        <f t="shared" ref="L270:L271" si="211">K270/G270*100</f>
        <v>100</v>
      </c>
      <c r="M270" s="22">
        <f t="shared" ref="M270:M275" si="212">N270+O270+P270</f>
        <v>37306.199999999997</v>
      </c>
      <c r="N270" s="21">
        <f>N271</f>
        <v>0</v>
      </c>
      <c r="O270" s="21">
        <f t="shared" ref="O270" si="213">O271</f>
        <v>37306.199999999997</v>
      </c>
      <c r="P270" s="21">
        <f t="shared" ref="P270" si="214">P271</f>
        <v>0</v>
      </c>
      <c r="Q270" s="21">
        <f t="shared" ref="Q270:Q276" si="215">M270/G270*100</f>
        <v>100</v>
      </c>
    </row>
    <row r="271" spans="1:17" ht="31.5" x14ac:dyDescent="0.25">
      <c r="A271" s="11" t="s">
        <v>262</v>
      </c>
      <c r="B271" s="97"/>
      <c r="C271" s="97" t="s">
        <v>261</v>
      </c>
      <c r="D271" s="97"/>
      <c r="E271" s="97"/>
      <c r="F271" s="5"/>
      <c r="G271" s="22">
        <f t="shared" si="165"/>
        <v>37306.199999999997</v>
      </c>
      <c r="H271" s="22">
        <f>H273</f>
        <v>0</v>
      </c>
      <c r="I271" s="22">
        <f>I273+I276</f>
        <v>37306.199999999997</v>
      </c>
      <c r="J271" s="22">
        <f t="shared" ref="J271" si="216">J273</f>
        <v>0</v>
      </c>
      <c r="K271" s="21">
        <f t="shared" si="210"/>
        <v>37306.199999999997</v>
      </c>
      <c r="L271" s="21">
        <f t="shared" si="211"/>
        <v>100</v>
      </c>
      <c r="M271" s="22">
        <f t="shared" si="212"/>
        <v>37306.199999999997</v>
      </c>
      <c r="N271" s="22">
        <f>N273</f>
        <v>0</v>
      </c>
      <c r="O271" s="22">
        <f>O273+O276</f>
        <v>37306.199999999997</v>
      </c>
      <c r="P271" s="22">
        <f t="shared" ref="P271" si="217">P273</f>
        <v>0</v>
      </c>
      <c r="Q271" s="21">
        <f t="shared" si="215"/>
        <v>100</v>
      </c>
    </row>
    <row r="272" spans="1:17" ht="45" x14ac:dyDescent="0.25">
      <c r="A272" s="29" t="s">
        <v>263</v>
      </c>
      <c r="B272" s="15"/>
      <c r="C272" s="15"/>
      <c r="D272" s="15"/>
      <c r="E272" s="15"/>
      <c r="F272" s="15"/>
      <c r="G272" s="22"/>
      <c r="H272" s="43"/>
      <c r="I272" s="43"/>
      <c r="J272" s="43"/>
      <c r="K272" s="21"/>
      <c r="L272" s="21"/>
      <c r="M272" s="22"/>
      <c r="N272" s="43"/>
      <c r="O272" s="44"/>
      <c r="P272" s="43"/>
      <c r="Q272" s="21"/>
    </row>
    <row r="273" spans="1:17" ht="45" x14ac:dyDescent="0.25">
      <c r="A273" s="29" t="s">
        <v>264</v>
      </c>
      <c r="B273" s="15"/>
      <c r="C273" s="15" t="s">
        <v>265</v>
      </c>
      <c r="D273" s="15"/>
      <c r="E273" s="15"/>
      <c r="F273" s="15"/>
      <c r="G273" s="22">
        <f t="shared" si="165"/>
        <v>0</v>
      </c>
      <c r="H273" s="43">
        <f>H275</f>
        <v>0</v>
      </c>
      <c r="I273" s="43">
        <f t="shared" ref="I273:J273" si="218">I275</f>
        <v>0</v>
      </c>
      <c r="J273" s="43">
        <f t="shared" si="218"/>
        <v>0</v>
      </c>
      <c r="K273" s="21">
        <f t="shared" si="210"/>
        <v>0</v>
      </c>
      <c r="L273" s="21">
        <v>0</v>
      </c>
      <c r="M273" s="22">
        <f t="shared" si="212"/>
        <v>0</v>
      </c>
      <c r="N273" s="43">
        <f>N275</f>
        <v>0</v>
      </c>
      <c r="O273" s="43">
        <f t="shared" ref="O273:P273" si="219">O275</f>
        <v>0</v>
      </c>
      <c r="P273" s="43">
        <f t="shared" si="219"/>
        <v>0</v>
      </c>
      <c r="Q273" s="21">
        <v>0</v>
      </c>
    </row>
    <row r="274" spans="1:17" x14ac:dyDescent="0.25">
      <c r="A274" s="29" t="s">
        <v>28</v>
      </c>
      <c r="B274" s="15"/>
      <c r="C274" s="15"/>
      <c r="D274" s="15"/>
      <c r="E274" s="15"/>
      <c r="F274" s="15"/>
      <c r="G274" s="22"/>
      <c r="H274" s="43"/>
      <c r="I274" s="43"/>
      <c r="J274" s="43"/>
      <c r="K274" s="21"/>
      <c r="L274" s="21"/>
      <c r="M274" s="22"/>
      <c r="N274" s="43"/>
      <c r="O274" s="44"/>
      <c r="P274" s="43"/>
      <c r="Q274" s="21"/>
    </row>
    <row r="275" spans="1:17" ht="75" x14ac:dyDescent="0.25">
      <c r="A275" s="29" t="s">
        <v>266</v>
      </c>
      <c r="B275" s="15"/>
      <c r="C275" s="15"/>
      <c r="D275" s="15"/>
      <c r="E275" s="15"/>
      <c r="F275" s="15"/>
      <c r="G275" s="22">
        <f t="shared" si="165"/>
        <v>0</v>
      </c>
      <c r="H275" s="43"/>
      <c r="I275" s="43"/>
      <c r="J275" s="43"/>
      <c r="K275" s="21">
        <f t="shared" si="210"/>
        <v>0</v>
      </c>
      <c r="L275" s="21">
        <v>0</v>
      </c>
      <c r="M275" s="22">
        <f t="shared" si="212"/>
        <v>0</v>
      </c>
      <c r="N275" s="43"/>
      <c r="O275" s="44"/>
      <c r="P275" s="43"/>
      <c r="Q275" s="21">
        <v>0</v>
      </c>
    </row>
    <row r="276" spans="1:17" ht="138.75" customHeight="1" x14ac:dyDescent="0.25">
      <c r="A276" s="29" t="s">
        <v>386</v>
      </c>
      <c r="B276" s="15" t="s">
        <v>409</v>
      </c>
      <c r="C276" s="15"/>
      <c r="D276" s="15" t="s">
        <v>407</v>
      </c>
      <c r="E276" s="15" t="s">
        <v>408</v>
      </c>
      <c r="F276" s="55">
        <v>43465</v>
      </c>
      <c r="G276" s="22">
        <f t="shared" si="165"/>
        <v>37306.199999999997</v>
      </c>
      <c r="H276" s="43"/>
      <c r="I276" s="43">
        <v>37306.199999999997</v>
      </c>
      <c r="J276" s="43"/>
      <c r="K276" s="21">
        <f t="shared" ref="K276" si="220">M276</f>
        <v>37306.199999999997</v>
      </c>
      <c r="L276" s="21">
        <f t="shared" ref="L276" si="221">K276/G276*100</f>
        <v>100</v>
      </c>
      <c r="M276" s="22">
        <f t="shared" ref="M276" si="222">N276+O276+P276</f>
        <v>37306.199999999997</v>
      </c>
      <c r="N276" s="43"/>
      <c r="O276" s="44">
        <v>37306.199999999997</v>
      </c>
      <c r="P276" s="43"/>
      <c r="Q276" s="21">
        <f t="shared" si="215"/>
        <v>100</v>
      </c>
    </row>
  </sheetData>
  <mergeCells count="13">
    <mergeCell ref="A1:Q1"/>
    <mergeCell ref="L3:L4"/>
    <mergeCell ref="F3:F4"/>
    <mergeCell ref="G3:J3"/>
    <mergeCell ref="A3:A4"/>
    <mergeCell ref="B3:B4"/>
    <mergeCell ref="D3:D4"/>
    <mergeCell ref="E3:E4"/>
    <mergeCell ref="N2:Q2"/>
    <mergeCell ref="K3:K4"/>
    <mergeCell ref="Q3:Q4"/>
    <mergeCell ref="M3:P3"/>
    <mergeCell ref="C3:C4"/>
  </mergeCells>
  <pageMargins left="0.39370078740157483" right="0.19685039370078741" top="0.39370078740157483" bottom="0.59055118110236227" header="0.31496062992125984" footer="0.31496062992125984"/>
  <pageSetup paperSize="9" scale="51" fitToHeight="0" orientation="landscape" r:id="rId1"/>
  <headerFooter differentFirst="1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9"/>
  <sheetViews>
    <sheetView topLeftCell="A10" zoomScale="55" zoomScaleNormal="55" workbookViewId="0">
      <selection activeCell="A19" sqref="A19"/>
    </sheetView>
  </sheetViews>
  <sheetFormatPr defaultRowHeight="15" x14ac:dyDescent="0.25"/>
  <cols>
    <col min="1" max="1" width="46" customWidth="1"/>
    <col min="2" max="2" width="17.28515625" customWidth="1"/>
    <col min="3" max="3" width="18" hidden="1" customWidth="1"/>
    <col min="4" max="4" width="25" customWidth="1"/>
    <col min="6" max="7" width="14.85546875" customWidth="1"/>
    <col min="8" max="8" width="17" customWidth="1"/>
    <col min="9" max="14" width="14.85546875" customWidth="1"/>
    <col min="15" max="15" width="17.140625" customWidth="1"/>
    <col min="16" max="19" width="14.85546875" customWidth="1"/>
    <col min="20" max="20" width="68.85546875" customWidth="1"/>
  </cols>
  <sheetData>
    <row r="2" spans="1:20" x14ac:dyDescent="0.25">
      <c r="A2" s="122" t="s">
        <v>1</v>
      </c>
      <c r="B2" s="122" t="s">
        <v>2</v>
      </c>
      <c r="C2" s="126" t="s">
        <v>182</v>
      </c>
      <c r="D2" s="122" t="s">
        <v>3</v>
      </c>
      <c r="E2" s="124" t="s">
        <v>4</v>
      </c>
      <c r="F2" s="122" t="s">
        <v>54</v>
      </c>
      <c r="G2" s="100"/>
      <c r="H2" s="123" t="s">
        <v>5</v>
      </c>
      <c r="I2" s="123"/>
      <c r="J2" s="123"/>
      <c r="K2" s="123"/>
      <c r="L2" s="120" t="s">
        <v>6</v>
      </c>
      <c r="M2" s="120" t="s">
        <v>7</v>
      </c>
      <c r="N2" s="98"/>
      <c r="O2" s="123" t="s">
        <v>8</v>
      </c>
      <c r="P2" s="123"/>
      <c r="Q2" s="123"/>
      <c r="R2" s="123"/>
      <c r="S2" s="120" t="s">
        <v>9</v>
      </c>
      <c r="T2" s="128" t="s">
        <v>55</v>
      </c>
    </row>
    <row r="3" spans="1:20" ht="99.75" x14ac:dyDescent="0.25">
      <c r="A3" s="122"/>
      <c r="B3" s="122"/>
      <c r="C3" s="127"/>
      <c r="D3" s="122"/>
      <c r="E3" s="124"/>
      <c r="F3" s="122"/>
      <c r="G3" s="100"/>
      <c r="H3" s="52" t="s">
        <v>10</v>
      </c>
      <c r="I3" s="53" t="s">
        <v>11</v>
      </c>
      <c r="J3" s="53" t="s">
        <v>12</v>
      </c>
      <c r="K3" s="53" t="s">
        <v>13</v>
      </c>
      <c r="L3" s="121"/>
      <c r="M3" s="121"/>
      <c r="N3" s="99"/>
      <c r="O3" s="53" t="s">
        <v>10</v>
      </c>
      <c r="P3" s="53" t="s">
        <v>14</v>
      </c>
      <c r="Q3" s="53" t="s">
        <v>15</v>
      </c>
      <c r="R3" s="53" t="s">
        <v>13</v>
      </c>
      <c r="S3" s="121"/>
      <c r="T3" s="129"/>
    </row>
    <row r="4" spans="1:20" s="110" customFormat="1" ht="45" customHeight="1" x14ac:dyDescent="0.3">
      <c r="A4" s="105" t="s">
        <v>460</v>
      </c>
      <c r="B4" s="105"/>
      <c r="C4" s="106"/>
      <c r="D4" s="105"/>
      <c r="E4" s="107"/>
      <c r="F4" s="105"/>
      <c r="G4" s="111">
        <f>I4+J4</f>
        <v>930113</v>
      </c>
      <c r="H4" s="108">
        <f>H6+H21+H25+H32+H57</f>
        <v>944992.4800000001</v>
      </c>
      <c r="I4" s="108">
        <f>I6+I21+I25+I32+I57</f>
        <v>294117.2</v>
      </c>
      <c r="J4" s="108">
        <f t="shared" ref="J4:R4" si="0">J6+J21+J25+J32+J57</f>
        <v>635995.80000000005</v>
      </c>
      <c r="K4" s="108">
        <f t="shared" si="0"/>
        <v>14879.48</v>
      </c>
      <c r="L4" s="108">
        <f t="shared" si="0"/>
        <v>450838.53999999992</v>
      </c>
      <c r="M4" s="21">
        <f t="shared" ref="M4:M46" si="1">L4/H4*100</f>
        <v>47.708161656482162</v>
      </c>
      <c r="N4" s="21">
        <f>P4+Q4</f>
        <v>420028.89999999997</v>
      </c>
      <c r="O4" s="108">
        <f t="shared" si="0"/>
        <v>450838.53999999992</v>
      </c>
      <c r="P4" s="108">
        <f t="shared" si="0"/>
        <v>129946.2</v>
      </c>
      <c r="Q4" s="108">
        <f t="shared" si="0"/>
        <v>290082.69999999995</v>
      </c>
      <c r="R4" s="108">
        <f t="shared" si="0"/>
        <v>30809.640000000003</v>
      </c>
      <c r="S4" s="21">
        <f t="shared" ref="S4:S44" si="2">O4/H4*100</f>
        <v>47.708161656482162</v>
      </c>
      <c r="T4" s="109"/>
    </row>
    <row r="5" spans="1:20" ht="78.75" x14ac:dyDescent="0.25">
      <c r="A5" s="10" t="s">
        <v>89</v>
      </c>
      <c r="B5" s="96"/>
      <c r="C5" s="96" t="s">
        <v>90</v>
      </c>
      <c r="D5" s="96"/>
      <c r="E5" s="96"/>
      <c r="F5" s="3"/>
      <c r="G5" s="3"/>
      <c r="H5" s="25">
        <f t="shared" ref="H5:H46" si="3">I5+J5+K5</f>
        <v>72065.099999999991</v>
      </c>
      <c r="I5" s="21">
        <f>I6</f>
        <v>11393.2</v>
      </c>
      <c r="J5" s="21">
        <f>J6</f>
        <v>53766.5</v>
      </c>
      <c r="K5" s="21">
        <f>K6</f>
        <v>6905.4</v>
      </c>
      <c r="L5" s="21">
        <f t="shared" ref="L5:L46" si="4">O5</f>
        <v>42080.7</v>
      </c>
      <c r="M5" s="21">
        <f t="shared" si="1"/>
        <v>58.392620006077841</v>
      </c>
      <c r="N5" s="21"/>
      <c r="O5" s="25">
        <f t="shared" ref="O5:O46" si="5">P5+Q5+R5</f>
        <v>42080.7</v>
      </c>
      <c r="P5" s="21">
        <f>P6</f>
        <v>7933.4</v>
      </c>
      <c r="Q5" s="21">
        <f>Q6</f>
        <v>32558.6</v>
      </c>
      <c r="R5" s="21">
        <f>R6</f>
        <v>1588.7</v>
      </c>
      <c r="S5" s="21">
        <f t="shared" si="2"/>
        <v>58.392620006077841</v>
      </c>
      <c r="T5" s="90"/>
    </row>
    <row r="6" spans="1:20" ht="47.25" x14ac:dyDescent="0.25">
      <c r="A6" s="101" t="s">
        <v>27</v>
      </c>
      <c r="B6" s="93"/>
      <c r="C6" s="93" t="s">
        <v>91</v>
      </c>
      <c r="D6" s="93"/>
      <c r="E6" s="93"/>
      <c r="F6" s="102"/>
      <c r="G6" s="102"/>
      <c r="H6" s="23">
        <f t="shared" si="3"/>
        <v>72065.099999999991</v>
      </c>
      <c r="I6" s="23">
        <f>I8</f>
        <v>11393.2</v>
      </c>
      <c r="J6" s="23">
        <f>J8</f>
        <v>53766.5</v>
      </c>
      <c r="K6" s="23">
        <f>K8</f>
        <v>6905.4</v>
      </c>
      <c r="L6" s="24">
        <f t="shared" si="4"/>
        <v>42080.7</v>
      </c>
      <c r="M6" s="24">
        <f t="shared" si="1"/>
        <v>58.392620006077841</v>
      </c>
      <c r="N6" s="24"/>
      <c r="O6" s="23">
        <f t="shared" si="5"/>
        <v>42080.7</v>
      </c>
      <c r="P6" s="23">
        <f>P8</f>
        <v>7933.4</v>
      </c>
      <c r="Q6" s="23">
        <f>Q8</f>
        <v>32558.6</v>
      </c>
      <c r="R6" s="23">
        <f>R8</f>
        <v>1588.7</v>
      </c>
      <c r="S6" s="24">
        <f t="shared" si="2"/>
        <v>58.392620006077841</v>
      </c>
      <c r="T6" s="103"/>
    </row>
    <row r="7" spans="1:20" ht="45" x14ac:dyDescent="0.25">
      <c r="A7" s="31" t="s">
        <v>83</v>
      </c>
      <c r="B7" s="15"/>
      <c r="C7" s="15"/>
      <c r="D7" s="15"/>
      <c r="E7" s="15"/>
      <c r="F7" s="32"/>
      <c r="G7" s="32"/>
      <c r="H7" s="22"/>
      <c r="I7" s="41"/>
      <c r="J7" s="41"/>
      <c r="K7" s="41"/>
      <c r="L7" s="21"/>
      <c r="M7" s="21"/>
      <c r="N7" s="21"/>
      <c r="O7" s="22"/>
      <c r="P7" s="41"/>
      <c r="Q7" s="42"/>
      <c r="R7" s="41"/>
      <c r="S7" s="21"/>
      <c r="T7" s="38"/>
    </row>
    <row r="8" spans="1:20" ht="30" x14ac:dyDescent="0.25">
      <c r="A8" s="29" t="s">
        <v>92</v>
      </c>
      <c r="B8" s="15"/>
      <c r="C8" s="15"/>
      <c r="D8" s="15"/>
      <c r="E8" s="15"/>
      <c r="F8" s="15"/>
      <c r="G8" s="15"/>
      <c r="H8" s="22">
        <f t="shared" si="3"/>
        <v>72065.099999999991</v>
      </c>
      <c r="I8" s="43">
        <f>I11+I13+I15+I17+I19</f>
        <v>11393.2</v>
      </c>
      <c r="J8" s="43">
        <f>J11+J13+J15+J17+J19</f>
        <v>53766.5</v>
      </c>
      <c r="K8" s="43">
        <f>K11+K13+K15+K17+K19</f>
        <v>6905.4</v>
      </c>
      <c r="L8" s="21">
        <f t="shared" si="4"/>
        <v>42080.7</v>
      </c>
      <c r="M8" s="21">
        <f t="shared" si="1"/>
        <v>58.392620006077841</v>
      </c>
      <c r="N8" s="21"/>
      <c r="O8" s="22">
        <f t="shared" si="5"/>
        <v>42080.7</v>
      </c>
      <c r="P8" s="43">
        <f>P11+P13+P15+P17+P19</f>
        <v>7933.4</v>
      </c>
      <c r="Q8" s="43">
        <f>Q11+Q13+Q15+Q17+Q19</f>
        <v>32558.6</v>
      </c>
      <c r="R8" s="43">
        <f>R11+R13+R15+R17+R19</f>
        <v>1588.7</v>
      </c>
      <c r="S8" s="21">
        <f t="shared" si="2"/>
        <v>58.392620006077841</v>
      </c>
      <c r="T8" s="39"/>
    </row>
    <row r="9" spans="1:20" x14ac:dyDescent="0.25">
      <c r="A9" s="29" t="s">
        <v>28</v>
      </c>
      <c r="B9" s="15"/>
      <c r="C9" s="15"/>
      <c r="D9" s="15"/>
      <c r="E9" s="15"/>
      <c r="F9" s="15"/>
      <c r="G9" s="15"/>
      <c r="H9" s="22"/>
      <c r="I9" s="43"/>
      <c r="J9" s="43"/>
      <c r="K9" s="43"/>
      <c r="L9" s="21"/>
      <c r="M9" s="21"/>
      <c r="N9" s="21"/>
      <c r="O9" s="22"/>
      <c r="P9" s="43"/>
      <c r="Q9" s="44"/>
      <c r="R9" s="43"/>
      <c r="S9" s="21"/>
      <c r="T9" s="39"/>
    </row>
    <row r="10" spans="1:20" x14ac:dyDescent="0.25">
      <c r="A10" s="31" t="s">
        <v>93</v>
      </c>
      <c r="B10" s="15"/>
      <c r="C10" s="15"/>
      <c r="D10" s="15"/>
      <c r="E10" s="15"/>
      <c r="F10" s="32"/>
      <c r="G10" s="32"/>
      <c r="H10" s="22"/>
      <c r="I10" s="41"/>
      <c r="J10" s="41"/>
      <c r="K10" s="41"/>
      <c r="L10" s="21"/>
      <c r="M10" s="21"/>
      <c r="N10" s="21"/>
      <c r="O10" s="22"/>
      <c r="P10" s="41"/>
      <c r="Q10" s="42"/>
      <c r="R10" s="41"/>
      <c r="S10" s="21"/>
      <c r="T10" s="38"/>
    </row>
    <row r="11" spans="1:20" ht="180" x14ac:dyDescent="0.25">
      <c r="A11" s="29" t="s">
        <v>461</v>
      </c>
      <c r="B11" s="15" t="s">
        <v>194</v>
      </c>
      <c r="C11" s="15" t="s">
        <v>95</v>
      </c>
      <c r="D11" s="15" t="s">
        <v>297</v>
      </c>
      <c r="E11" s="15" t="s">
        <v>296</v>
      </c>
      <c r="F11" s="55" t="s">
        <v>298</v>
      </c>
      <c r="G11" s="55"/>
      <c r="H11" s="22">
        <f t="shared" si="3"/>
        <v>14281</v>
      </c>
      <c r="I11" s="43"/>
      <c r="J11" s="43">
        <v>13424.5</v>
      </c>
      <c r="K11" s="43">
        <v>856.5</v>
      </c>
      <c r="L11" s="21">
        <f t="shared" si="4"/>
        <v>10638.1</v>
      </c>
      <c r="M11" s="21">
        <f t="shared" si="1"/>
        <v>74.491282123100618</v>
      </c>
      <c r="N11" s="21"/>
      <c r="O11" s="22">
        <f t="shared" si="5"/>
        <v>10638.1</v>
      </c>
      <c r="P11" s="43"/>
      <c r="Q11" s="44">
        <v>10638.1</v>
      </c>
      <c r="R11" s="43"/>
      <c r="S11" s="21">
        <f t="shared" si="2"/>
        <v>74.491282123100618</v>
      </c>
      <c r="T11" s="39" t="s">
        <v>418</v>
      </c>
    </row>
    <row r="12" spans="1:20" x14ac:dyDescent="0.25">
      <c r="A12" s="31" t="s">
        <v>42</v>
      </c>
      <c r="B12" s="15"/>
      <c r="C12" s="15"/>
      <c r="D12" s="15"/>
      <c r="E12" s="15"/>
      <c r="F12" s="32"/>
      <c r="G12" s="32"/>
      <c r="H12" s="22"/>
      <c r="I12" s="41"/>
      <c r="J12" s="41"/>
      <c r="K12" s="41"/>
      <c r="L12" s="21"/>
      <c r="M12" s="21"/>
      <c r="N12" s="21"/>
      <c r="O12" s="22"/>
      <c r="P12" s="41"/>
      <c r="Q12" s="42"/>
      <c r="R12" s="41"/>
      <c r="S12" s="21"/>
      <c r="T12" s="38"/>
    </row>
    <row r="13" spans="1:20" ht="150" x14ac:dyDescent="0.25">
      <c r="A13" s="29" t="s">
        <v>462</v>
      </c>
      <c r="B13" s="15" t="s">
        <v>195</v>
      </c>
      <c r="C13" s="15" t="s">
        <v>97</v>
      </c>
      <c r="D13" s="15" t="s">
        <v>317</v>
      </c>
      <c r="E13" s="15" t="s">
        <v>318</v>
      </c>
      <c r="F13" s="55">
        <v>43435</v>
      </c>
      <c r="G13" s="55"/>
      <c r="H13" s="22">
        <f t="shared" si="3"/>
        <v>11791.9</v>
      </c>
      <c r="I13" s="43"/>
      <c r="J13" s="43">
        <v>11229.9</v>
      </c>
      <c r="K13" s="43">
        <v>562</v>
      </c>
      <c r="L13" s="21">
        <f t="shared" si="4"/>
        <v>6545</v>
      </c>
      <c r="M13" s="21">
        <f t="shared" si="1"/>
        <v>55.504202036991501</v>
      </c>
      <c r="N13" s="21"/>
      <c r="O13" s="22">
        <f t="shared" si="5"/>
        <v>6545</v>
      </c>
      <c r="P13" s="43"/>
      <c r="Q13" s="44">
        <v>5970.8</v>
      </c>
      <c r="R13" s="43">
        <v>574.20000000000005</v>
      </c>
      <c r="S13" s="21">
        <f t="shared" si="2"/>
        <v>55.504202036991501</v>
      </c>
      <c r="T13" s="39" t="s">
        <v>419</v>
      </c>
    </row>
    <row r="14" spans="1:20" x14ac:dyDescent="0.25">
      <c r="A14" s="31" t="s">
        <v>50</v>
      </c>
      <c r="B14" s="15"/>
      <c r="C14" s="15"/>
      <c r="D14" s="15"/>
      <c r="E14" s="15"/>
      <c r="F14" s="32"/>
      <c r="G14" s="32"/>
      <c r="H14" s="22"/>
      <c r="I14" s="41"/>
      <c r="J14" s="41"/>
      <c r="K14" s="41"/>
      <c r="L14" s="21"/>
      <c r="M14" s="21"/>
      <c r="N14" s="21"/>
      <c r="O14" s="22"/>
      <c r="P14" s="41"/>
      <c r="Q14" s="42"/>
      <c r="R14" s="41"/>
      <c r="S14" s="21"/>
      <c r="T14" s="38"/>
    </row>
    <row r="15" spans="1:20" ht="225" x14ac:dyDescent="0.25">
      <c r="A15" s="29" t="s">
        <v>98</v>
      </c>
      <c r="B15" s="15" t="s">
        <v>196</v>
      </c>
      <c r="C15" s="15" t="s">
        <v>99</v>
      </c>
      <c r="D15" s="15" t="s">
        <v>393</v>
      </c>
      <c r="E15" s="15" t="s">
        <v>394</v>
      </c>
      <c r="F15" s="55">
        <v>43435</v>
      </c>
      <c r="G15" s="55"/>
      <c r="H15" s="22">
        <f t="shared" si="3"/>
        <v>14690.1</v>
      </c>
      <c r="I15" s="43"/>
      <c r="J15" s="43">
        <v>14074</v>
      </c>
      <c r="K15" s="43">
        <v>616.1</v>
      </c>
      <c r="L15" s="21">
        <f t="shared" si="4"/>
        <v>9630.7999999999993</v>
      </c>
      <c r="M15" s="21">
        <f t="shared" si="1"/>
        <v>65.559798776046449</v>
      </c>
      <c r="N15" s="21"/>
      <c r="O15" s="22">
        <f t="shared" si="5"/>
        <v>9630.7999999999993</v>
      </c>
      <c r="P15" s="43"/>
      <c r="Q15" s="44">
        <v>9149.2999999999993</v>
      </c>
      <c r="R15" s="43">
        <v>481.5</v>
      </c>
      <c r="S15" s="21">
        <f t="shared" si="2"/>
        <v>65.559798776046449</v>
      </c>
      <c r="T15" s="39" t="s">
        <v>420</v>
      </c>
    </row>
    <row r="16" spans="1:20" x14ac:dyDescent="0.25">
      <c r="A16" s="31" t="s">
        <v>47</v>
      </c>
      <c r="B16" s="15"/>
      <c r="C16" s="15"/>
      <c r="D16" s="15"/>
      <c r="E16" s="15"/>
      <c r="F16" s="32"/>
      <c r="G16" s="32"/>
      <c r="H16" s="22"/>
      <c r="I16" s="41"/>
      <c r="J16" s="41"/>
      <c r="K16" s="41"/>
      <c r="L16" s="21"/>
      <c r="M16" s="21"/>
      <c r="N16" s="21"/>
      <c r="O16" s="22"/>
      <c r="P16" s="41"/>
      <c r="Q16" s="42"/>
      <c r="R16" s="41"/>
      <c r="S16" s="21"/>
      <c r="T16" s="38"/>
    </row>
    <row r="17" spans="1:20" ht="165" x14ac:dyDescent="0.25">
      <c r="A17" s="29" t="s">
        <v>100</v>
      </c>
      <c r="B17" s="15" t="s">
        <v>198</v>
      </c>
      <c r="C17" s="15" t="s">
        <v>186</v>
      </c>
      <c r="D17" s="15" t="s">
        <v>319</v>
      </c>
      <c r="E17" s="15" t="s">
        <v>321</v>
      </c>
      <c r="F17" s="15" t="s">
        <v>320</v>
      </c>
      <c r="G17" s="15"/>
      <c r="H17" s="22">
        <f t="shared" si="3"/>
        <v>13082.5</v>
      </c>
      <c r="I17" s="43">
        <v>11393.2</v>
      </c>
      <c r="J17" s="43">
        <f>727.2+91.3</f>
        <v>818.5</v>
      </c>
      <c r="K17" s="43">
        <v>870.8</v>
      </c>
      <c r="L17" s="21">
        <f t="shared" si="4"/>
        <v>9090.6999999999989</v>
      </c>
      <c r="M17" s="21">
        <f t="shared" si="1"/>
        <v>69.487483279189746</v>
      </c>
      <c r="N17" s="21"/>
      <c r="O17" s="22">
        <f t="shared" si="5"/>
        <v>9090.6999999999989</v>
      </c>
      <c r="P17" s="43">
        <v>7933.4</v>
      </c>
      <c r="Q17" s="44">
        <v>624.29999999999995</v>
      </c>
      <c r="R17" s="43">
        <v>533</v>
      </c>
      <c r="S17" s="21">
        <f t="shared" si="2"/>
        <v>69.487483279189746</v>
      </c>
      <c r="T17" s="39" t="s">
        <v>421</v>
      </c>
    </row>
    <row r="18" spans="1:20" ht="30" x14ac:dyDescent="0.25">
      <c r="A18" s="31" t="s">
        <v>101</v>
      </c>
      <c r="B18" s="15"/>
      <c r="C18" s="15"/>
      <c r="D18" s="15"/>
      <c r="E18" s="15"/>
      <c r="F18" s="32"/>
      <c r="G18" s="32"/>
      <c r="H18" s="22"/>
      <c r="I18" s="41"/>
      <c r="J18" s="41"/>
      <c r="K18" s="41"/>
      <c r="L18" s="21"/>
      <c r="M18" s="21"/>
      <c r="N18" s="21"/>
      <c r="O18" s="22"/>
      <c r="P18" s="41"/>
      <c r="Q18" s="42"/>
      <c r="R18" s="41"/>
      <c r="S18" s="21"/>
      <c r="T18" s="38"/>
    </row>
    <row r="19" spans="1:20" ht="150" x14ac:dyDescent="0.25">
      <c r="A19" s="29" t="s">
        <v>463</v>
      </c>
      <c r="B19" s="15" t="s">
        <v>197</v>
      </c>
      <c r="C19" s="15" t="s">
        <v>103</v>
      </c>
      <c r="D19" s="15" t="s">
        <v>322</v>
      </c>
      <c r="E19" s="15" t="s">
        <v>324</v>
      </c>
      <c r="F19" s="15" t="s">
        <v>323</v>
      </c>
      <c r="G19" s="15"/>
      <c r="H19" s="22">
        <f t="shared" si="3"/>
        <v>18219.599999999999</v>
      </c>
      <c r="I19" s="43"/>
      <c r="J19" s="43">
        <v>14219.6</v>
      </c>
      <c r="K19" s="43">
        <v>4000</v>
      </c>
      <c r="L19" s="21">
        <f t="shared" si="4"/>
        <v>6176.1</v>
      </c>
      <c r="M19" s="21">
        <f t="shared" si="1"/>
        <v>33.898109727985251</v>
      </c>
      <c r="N19" s="21"/>
      <c r="O19" s="22">
        <f t="shared" si="5"/>
        <v>6176.1</v>
      </c>
      <c r="P19" s="43"/>
      <c r="Q19" s="44">
        <v>6176.1</v>
      </c>
      <c r="R19" s="43"/>
      <c r="S19" s="21">
        <f t="shared" si="2"/>
        <v>33.898109727985251</v>
      </c>
      <c r="T19" s="39" t="s">
        <v>422</v>
      </c>
    </row>
    <row r="20" spans="1:20" ht="78.75" x14ac:dyDescent="0.25">
      <c r="A20" s="10" t="s">
        <v>112</v>
      </c>
      <c r="B20" s="96"/>
      <c r="C20" s="96" t="s">
        <v>90</v>
      </c>
      <c r="D20" s="96"/>
      <c r="E20" s="96"/>
      <c r="F20" s="3"/>
      <c r="G20" s="3"/>
      <c r="H20" s="22">
        <f t="shared" si="3"/>
        <v>108317.1</v>
      </c>
      <c r="I20" s="21">
        <f>I21</f>
        <v>16932.5</v>
      </c>
      <c r="J20" s="21">
        <f>J21</f>
        <v>91384.6</v>
      </c>
      <c r="K20" s="21">
        <f>K21</f>
        <v>0</v>
      </c>
      <c r="L20" s="21">
        <f t="shared" si="4"/>
        <v>90533.2</v>
      </c>
      <c r="M20" s="21">
        <f t="shared" si="1"/>
        <v>83.581632078406827</v>
      </c>
      <c r="N20" s="21"/>
      <c r="O20" s="22">
        <f t="shared" si="5"/>
        <v>90533.2</v>
      </c>
      <c r="P20" s="21">
        <f>P21</f>
        <v>3346</v>
      </c>
      <c r="Q20" s="21">
        <f>Q21</f>
        <v>87187.199999999997</v>
      </c>
      <c r="R20" s="21">
        <f>R21</f>
        <v>0</v>
      </c>
      <c r="S20" s="21">
        <f t="shared" si="2"/>
        <v>83.581632078406827</v>
      </c>
      <c r="T20" s="90"/>
    </row>
    <row r="21" spans="1:20" s="2" customFormat="1" ht="47.25" x14ac:dyDescent="0.25">
      <c r="A21" s="101" t="s">
        <v>113</v>
      </c>
      <c r="B21" s="93"/>
      <c r="C21" s="93" t="s">
        <v>91</v>
      </c>
      <c r="D21" s="93"/>
      <c r="E21" s="93"/>
      <c r="F21" s="102"/>
      <c r="G21" s="102"/>
      <c r="H21" s="23">
        <f t="shared" si="3"/>
        <v>108317.1</v>
      </c>
      <c r="I21" s="23">
        <f>I23</f>
        <v>16932.5</v>
      </c>
      <c r="J21" s="23">
        <f>J23</f>
        <v>91384.6</v>
      </c>
      <c r="K21" s="23">
        <f>K23</f>
        <v>0</v>
      </c>
      <c r="L21" s="24">
        <f t="shared" si="4"/>
        <v>90533.2</v>
      </c>
      <c r="M21" s="24">
        <f t="shared" si="1"/>
        <v>83.581632078406827</v>
      </c>
      <c r="N21" s="24"/>
      <c r="O21" s="23">
        <f t="shared" si="5"/>
        <v>90533.2</v>
      </c>
      <c r="P21" s="23">
        <f>P23</f>
        <v>3346</v>
      </c>
      <c r="Q21" s="23">
        <f>Q23</f>
        <v>87187.199999999997</v>
      </c>
      <c r="R21" s="23">
        <f>R23</f>
        <v>0</v>
      </c>
      <c r="S21" s="24">
        <f t="shared" si="2"/>
        <v>83.581632078406827</v>
      </c>
      <c r="T21" s="103"/>
    </row>
    <row r="22" spans="1:20" ht="30" x14ac:dyDescent="0.25">
      <c r="A22" s="29" t="s">
        <v>35</v>
      </c>
      <c r="B22" s="15"/>
      <c r="C22" s="15"/>
      <c r="D22" s="15"/>
      <c r="E22" s="15"/>
      <c r="F22" s="15"/>
      <c r="G22" s="15"/>
      <c r="H22" s="22"/>
      <c r="I22" s="43"/>
      <c r="J22" s="43"/>
      <c r="K22" s="43"/>
      <c r="L22" s="21"/>
      <c r="M22" s="21"/>
      <c r="N22" s="21"/>
      <c r="O22" s="22"/>
      <c r="P22" s="43"/>
      <c r="Q22" s="44"/>
      <c r="R22" s="43"/>
      <c r="S22" s="21"/>
      <c r="T22" s="39"/>
    </row>
    <row r="23" spans="1:20" ht="90" x14ac:dyDescent="0.25">
      <c r="A23" s="29" t="s">
        <v>397</v>
      </c>
      <c r="B23" s="15" t="s">
        <v>216</v>
      </c>
      <c r="C23" s="15" t="s">
        <v>114</v>
      </c>
      <c r="D23" s="15" t="s">
        <v>396</v>
      </c>
      <c r="E23" s="15" t="s">
        <v>398</v>
      </c>
      <c r="F23" s="15" t="s">
        <v>333</v>
      </c>
      <c r="G23" s="15"/>
      <c r="H23" s="22">
        <f t="shared" si="3"/>
        <v>108317.1</v>
      </c>
      <c r="I23" s="43">
        <v>16932.5</v>
      </c>
      <c r="J23" s="43">
        <v>91384.6</v>
      </c>
      <c r="K23" s="43"/>
      <c r="L23" s="21">
        <f t="shared" si="4"/>
        <v>90533.2</v>
      </c>
      <c r="M23" s="21">
        <f t="shared" si="1"/>
        <v>83.581632078406827</v>
      </c>
      <c r="N23" s="21"/>
      <c r="O23" s="22">
        <f t="shared" si="5"/>
        <v>90533.2</v>
      </c>
      <c r="P23" s="43">
        <v>3346</v>
      </c>
      <c r="Q23" s="44">
        <v>87187.199999999997</v>
      </c>
      <c r="R23" s="43"/>
      <c r="S23" s="21">
        <f t="shared" si="2"/>
        <v>83.581632078406827</v>
      </c>
      <c r="T23" s="39" t="s">
        <v>416</v>
      </c>
    </row>
    <row r="24" spans="1:20" ht="94.5" x14ac:dyDescent="0.25">
      <c r="A24" s="10" t="s">
        <v>112</v>
      </c>
      <c r="B24" s="96"/>
      <c r="C24" s="96" t="s">
        <v>90</v>
      </c>
      <c r="D24" s="96"/>
      <c r="E24" s="96"/>
      <c r="F24" s="3"/>
      <c r="G24" s="3"/>
      <c r="H24" s="22">
        <f t="shared" si="3"/>
        <v>699569.84000000008</v>
      </c>
      <c r="I24" s="21">
        <f>I25</f>
        <v>208477</v>
      </c>
      <c r="J24" s="21">
        <f t="shared" ref="J24:K24" si="6">J25</f>
        <v>483503.10000000009</v>
      </c>
      <c r="K24" s="21">
        <f t="shared" si="6"/>
        <v>7589.74</v>
      </c>
      <c r="L24" s="21">
        <f t="shared" si="4"/>
        <v>272453.17</v>
      </c>
      <c r="M24" s="21">
        <f t="shared" si="1"/>
        <v>38.945814187758572</v>
      </c>
      <c r="N24" s="21"/>
      <c r="O24" s="22">
        <f t="shared" si="5"/>
        <v>272453.17</v>
      </c>
      <c r="P24" s="21">
        <f>P25</f>
        <v>78694</v>
      </c>
      <c r="Q24" s="21">
        <f t="shared" ref="Q24:R24" si="7">Q25</f>
        <v>165372.69999999998</v>
      </c>
      <c r="R24" s="21">
        <f t="shared" si="7"/>
        <v>28386.47</v>
      </c>
      <c r="S24" s="21">
        <f t="shared" si="2"/>
        <v>38.945814187758572</v>
      </c>
      <c r="T24" s="90"/>
    </row>
    <row r="25" spans="1:20" s="2" customFormat="1" ht="47.25" x14ac:dyDescent="0.25">
      <c r="A25" s="101" t="s">
        <v>27</v>
      </c>
      <c r="B25" s="93"/>
      <c r="C25" s="93" t="s">
        <v>91</v>
      </c>
      <c r="D25" s="93"/>
      <c r="E25" s="93"/>
      <c r="F25" s="102"/>
      <c r="G25" s="102"/>
      <c r="H25" s="23">
        <f t="shared" si="3"/>
        <v>699569.84000000008</v>
      </c>
      <c r="I25" s="23">
        <f>I27+I30+I32</f>
        <v>208477</v>
      </c>
      <c r="J25" s="23">
        <f>J27+J30+J32</f>
        <v>483503.10000000009</v>
      </c>
      <c r="K25" s="23">
        <f>K27+K30+K32</f>
        <v>7589.74</v>
      </c>
      <c r="L25" s="24">
        <f t="shared" si="4"/>
        <v>272453.17</v>
      </c>
      <c r="M25" s="24">
        <f t="shared" si="1"/>
        <v>38.945814187758572</v>
      </c>
      <c r="N25" s="24"/>
      <c r="O25" s="23">
        <f t="shared" si="5"/>
        <v>272453.17</v>
      </c>
      <c r="P25" s="23">
        <f>P27+P30+P32</f>
        <v>78694</v>
      </c>
      <c r="Q25" s="23">
        <f>Q27+Q30+Q32</f>
        <v>165372.69999999998</v>
      </c>
      <c r="R25" s="23">
        <f t="shared" ref="R25" si="8">R27+R30+R32</f>
        <v>28386.47</v>
      </c>
      <c r="S25" s="24">
        <f t="shared" si="2"/>
        <v>38.945814187758572</v>
      </c>
      <c r="T25" s="103"/>
    </row>
    <row r="26" spans="1:20" ht="30" x14ac:dyDescent="0.25">
      <c r="A26" s="29" t="s">
        <v>37</v>
      </c>
      <c r="B26" s="15"/>
      <c r="C26" s="15"/>
      <c r="D26" s="15"/>
      <c r="E26" s="15"/>
      <c r="F26" s="15"/>
      <c r="G26" s="15"/>
      <c r="H26" s="22"/>
      <c r="I26" s="43"/>
      <c r="J26" s="43"/>
      <c r="K26" s="43"/>
      <c r="L26" s="21"/>
      <c r="M26" s="21"/>
      <c r="N26" s="21"/>
      <c r="O26" s="22"/>
      <c r="P26" s="43"/>
      <c r="Q26" s="44"/>
      <c r="R26" s="43"/>
      <c r="S26" s="21"/>
      <c r="T26" s="39"/>
    </row>
    <row r="27" spans="1:20" ht="105" x14ac:dyDescent="0.25">
      <c r="A27" s="48" t="s">
        <v>132</v>
      </c>
      <c r="B27" s="49"/>
      <c r="C27" s="49" t="s">
        <v>133</v>
      </c>
      <c r="D27" s="49"/>
      <c r="E27" s="49"/>
      <c r="F27" s="49"/>
      <c r="G27" s="49"/>
      <c r="H27" s="50">
        <f t="shared" si="3"/>
        <v>191007.4</v>
      </c>
      <c r="I27" s="51"/>
      <c r="J27" s="51">
        <v>189586.4</v>
      </c>
      <c r="K27" s="43">
        <v>1421</v>
      </c>
      <c r="L27" s="21">
        <f t="shared" si="4"/>
        <v>64977.599999999999</v>
      </c>
      <c r="M27" s="21">
        <f t="shared" si="1"/>
        <v>34.018367874752499</v>
      </c>
      <c r="N27" s="21"/>
      <c r="O27" s="22">
        <f t="shared" si="5"/>
        <v>64977.599999999999</v>
      </c>
      <c r="P27" s="43"/>
      <c r="Q27" s="44">
        <v>64871.7</v>
      </c>
      <c r="R27" s="43">
        <v>105.9</v>
      </c>
      <c r="S27" s="21">
        <f t="shared" si="2"/>
        <v>34.018367874752499</v>
      </c>
      <c r="T27" s="56" t="s">
        <v>428</v>
      </c>
    </row>
    <row r="28" spans="1:20" x14ac:dyDescent="0.25">
      <c r="A28" s="48" t="s">
        <v>231</v>
      </c>
      <c r="B28" s="49"/>
      <c r="C28" s="49"/>
      <c r="D28" s="49"/>
      <c r="E28" s="49"/>
      <c r="F28" s="49"/>
      <c r="G28" s="49"/>
      <c r="H28" s="50"/>
      <c r="I28" s="51"/>
      <c r="J28" s="51"/>
      <c r="K28" s="43"/>
      <c r="L28" s="21"/>
      <c r="M28" s="21"/>
      <c r="N28" s="21"/>
      <c r="O28" s="22"/>
      <c r="P28" s="43"/>
      <c r="Q28" s="44"/>
      <c r="R28" s="43"/>
      <c r="S28" s="21"/>
      <c r="T28" s="56"/>
    </row>
    <row r="29" spans="1:20" x14ac:dyDescent="0.25">
      <c r="A29" s="48" t="s">
        <v>59</v>
      </c>
      <c r="B29" s="49"/>
      <c r="C29" s="49"/>
      <c r="D29" s="49"/>
      <c r="E29" s="49"/>
      <c r="F29" s="49"/>
      <c r="G29" s="49"/>
      <c r="H29" s="50">
        <f t="shared" si="3"/>
        <v>15000</v>
      </c>
      <c r="I29" s="51"/>
      <c r="J29" s="51">
        <v>15000</v>
      </c>
      <c r="K29" s="43"/>
      <c r="L29" s="21">
        <f t="shared" ref="L29" si="9">O29</f>
        <v>0</v>
      </c>
      <c r="M29" s="21">
        <f t="shared" ref="M29" si="10">L29/H29*100</f>
        <v>0</v>
      </c>
      <c r="N29" s="21"/>
      <c r="O29" s="22">
        <f t="shared" ref="O29" si="11">P29+Q29+R29</f>
        <v>0</v>
      </c>
      <c r="P29" s="43"/>
      <c r="Q29" s="44"/>
      <c r="R29" s="43"/>
      <c r="S29" s="21">
        <f t="shared" ref="S29" si="12">O29/H29*100</f>
        <v>0</v>
      </c>
      <c r="T29" s="56"/>
    </row>
    <row r="30" spans="1:20" ht="270" x14ac:dyDescent="0.25">
      <c r="A30" s="48" t="s">
        <v>354</v>
      </c>
      <c r="B30" s="49"/>
      <c r="C30" s="49" t="s">
        <v>134</v>
      </c>
      <c r="D30" s="49"/>
      <c r="E30" s="49"/>
      <c r="F30" s="49"/>
      <c r="G30" s="49"/>
      <c r="H30" s="50">
        <f t="shared" si="3"/>
        <v>472244.80000000005</v>
      </c>
      <c r="I30" s="51">
        <v>174444</v>
      </c>
      <c r="J30" s="51">
        <f>183430.7+108313.6</f>
        <v>291744.30000000005</v>
      </c>
      <c r="K30" s="43">
        <v>6056.5</v>
      </c>
      <c r="L30" s="21">
        <f t="shared" si="4"/>
        <v>180513.39999999997</v>
      </c>
      <c r="M30" s="21">
        <f t="shared" si="1"/>
        <v>38.224539476136094</v>
      </c>
      <c r="N30" s="21"/>
      <c r="O30" s="22">
        <f t="shared" si="5"/>
        <v>180513.39999999997</v>
      </c>
      <c r="P30" s="43">
        <v>53971.7</v>
      </c>
      <c r="Q30" s="44">
        <v>98922.9</v>
      </c>
      <c r="R30" s="43">
        <v>27618.799999999999</v>
      </c>
      <c r="S30" s="21">
        <f t="shared" si="2"/>
        <v>38.224539476136094</v>
      </c>
      <c r="T30" s="56" t="s">
        <v>427</v>
      </c>
    </row>
    <row r="31" spans="1:20" ht="94.5" x14ac:dyDescent="0.25">
      <c r="A31" s="10" t="s">
        <v>112</v>
      </c>
      <c r="B31" s="96"/>
      <c r="C31" s="96" t="s">
        <v>90</v>
      </c>
      <c r="D31" s="96"/>
      <c r="E31" s="96"/>
      <c r="F31" s="3"/>
      <c r="G31" s="3"/>
      <c r="H31" s="22">
        <f t="shared" si="3"/>
        <v>36317.64</v>
      </c>
      <c r="I31" s="21">
        <f>I32</f>
        <v>34033</v>
      </c>
      <c r="J31" s="21">
        <f t="shared" ref="J31:K31" si="13">J32</f>
        <v>2172.4</v>
      </c>
      <c r="K31" s="21">
        <f t="shared" si="13"/>
        <v>112.24000000000001</v>
      </c>
      <c r="L31" s="21">
        <f t="shared" si="4"/>
        <v>26962.17</v>
      </c>
      <c r="M31" s="21">
        <f t="shared" si="1"/>
        <v>74.239873516010405</v>
      </c>
      <c r="N31" s="21"/>
      <c r="O31" s="22">
        <f t="shared" si="5"/>
        <v>26962.17</v>
      </c>
      <c r="P31" s="21">
        <f>P32</f>
        <v>24722.3</v>
      </c>
      <c r="Q31" s="21">
        <f t="shared" ref="Q31:R31" si="14">Q32</f>
        <v>1578.1</v>
      </c>
      <c r="R31" s="21">
        <f t="shared" si="14"/>
        <v>661.77</v>
      </c>
      <c r="S31" s="21">
        <f t="shared" si="2"/>
        <v>74.239873516010405</v>
      </c>
      <c r="T31" s="90"/>
    </row>
    <row r="32" spans="1:20" s="2" customFormat="1" ht="47.25" x14ac:dyDescent="0.25">
      <c r="A32" s="101" t="s">
        <v>113</v>
      </c>
      <c r="B32" s="93"/>
      <c r="C32" s="93" t="s">
        <v>91</v>
      </c>
      <c r="D32" s="93"/>
      <c r="E32" s="93"/>
      <c r="F32" s="102"/>
      <c r="G32" s="102"/>
      <c r="H32" s="23">
        <f t="shared" si="3"/>
        <v>36317.64</v>
      </c>
      <c r="I32" s="23">
        <f>I34+I48</f>
        <v>34033</v>
      </c>
      <c r="J32" s="23">
        <f t="shared" ref="J32:K32" si="15">J34+J48</f>
        <v>2172.4</v>
      </c>
      <c r="K32" s="23">
        <f t="shared" si="15"/>
        <v>112.24000000000001</v>
      </c>
      <c r="L32" s="24">
        <f t="shared" si="4"/>
        <v>26962.17</v>
      </c>
      <c r="M32" s="24">
        <f t="shared" si="1"/>
        <v>74.239873516010405</v>
      </c>
      <c r="N32" s="24"/>
      <c r="O32" s="23">
        <f t="shared" si="5"/>
        <v>26962.17</v>
      </c>
      <c r="P32" s="23">
        <f>P34+P48</f>
        <v>24722.3</v>
      </c>
      <c r="Q32" s="23">
        <f t="shared" ref="Q32:R32" si="16">Q34+Q48</f>
        <v>1578.1</v>
      </c>
      <c r="R32" s="23">
        <f t="shared" si="16"/>
        <v>661.77</v>
      </c>
      <c r="S32" s="24">
        <f t="shared" si="2"/>
        <v>74.239873516010405</v>
      </c>
      <c r="T32" s="103"/>
    </row>
    <row r="33" spans="1:20" ht="45" x14ac:dyDescent="0.25">
      <c r="A33" s="29" t="s">
        <v>41</v>
      </c>
      <c r="B33" s="15"/>
      <c r="C33" s="15"/>
      <c r="D33" s="15"/>
      <c r="E33" s="15"/>
      <c r="F33" s="15"/>
      <c r="G33" s="15"/>
      <c r="H33" s="22"/>
      <c r="I33" s="43"/>
      <c r="J33" s="43"/>
      <c r="K33" s="43"/>
      <c r="L33" s="21"/>
      <c r="M33" s="21"/>
      <c r="N33" s="21"/>
      <c r="O33" s="22"/>
      <c r="P33" s="43"/>
      <c r="Q33" s="44"/>
      <c r="R33" s="43"/>
      <c r="S33" s="21"/>
      <c r="T33" s="39"/>
    </row>
    <row r="34" spans="1:20" ht="30" x14ac:dyDescent="0.25">
      <c r="A34" s="29" t="s">
        <v>156</v>
      </c>
      <c r="B34" s="15"/>
      <c r="C34" s="15" t="s">
        <v>157</v>
      </c>
      <c r="D34" s="15"/>
      <c r="E34" s="15"/>
      <c r="F34" s="15"/>
      <c r="G34" s="15"/>
      <c r="H34" s="22">
        <f t="shared" si="3"/>
        <v>12926.17</v>
      </c>
      <c r="I34" s="43">
        <f>I37+I39+I40+I42+I43+I44+I46</f>
        <v>12114</v>
      </c>
      <c r="J34" s="43">
        <f t="shared" ref="J34:K34" si="17">J37+J39+J40+J42+J43+J44+J46</f>
        <v>773.3</v>
      </c>
      <c r="K34" s="43">
        <f t="shared" si="17"/>
        <v>38.869999999999997</v>
      </c>
      <c r="L34" s="21">
        <f t="shared" si="4"/>
        <v>9283.4</v>
      </c>
      <c r="M34" s="21">
        <f t="shared" si="1"/>
        <v>71.818643882913506</v>
      </c>
      <c r="N34" s="21"/>
      <c r="O34" s="22">
        <f t="shared" si="5"/>
        <v>9283.4</v>
      </c>
      <c r="P34" s="43">
        <f>P37+P39+P40+P42+P43+P44+P46</f>
        <v>8364.1999999999989</v>
      </c>
      <c r="Q34" s="43">
        <f t="shared" ref="Q34:R34" si="18">Q37+Q39+Q40+Q42+Q43+Q44+Q46</f>
        <v>534</v>
      </c>
      <c r="R34" s="43">
        <f t="shared" si="18"/>
        <v>385.2</v>
      </c>
      <c r="S34" s="21">
        <f t="shared" si="2"/>
        <v>71.818643882913506</v>
      </c>
      <c r="T34" s="39"/>
    </row>
    <row r="35" spans="1:20" x14ac:dyDescent="0.25">
      <c r="A35" s="29" t="s">
        <v>28</v>
      </c>
      <c r="B35" s="15"/>
      <c r="C35" s="15"/>
      <c r="D35" s="15"/>
      <c r="E35" s="15"/>
      <c r="F35" s="15"/>
      <c r="G35" s="15"/>
      <c r="H35" s="22"/>
      <c r="I35" s="43"/>
      <c r="J35" s="43"/>
      <c r="K35" s="43"/>
      <c r="L35" s="21"/>
      <c r="M35" s="21"/>
      <c r="N35" s="21"/>
      <c r="O35" s="22"/>
      <c r="P35" s="43"/>
      <c r="Q35" s="44"/>
      <c r="R35" s="43"/>
      <c r="S35" s="21"/>
      <c r="T35" s="39"/>
    </row>
    <row r="36" spans="1:20" x14ac:dyDescent="0.25">
      <c r="A36" s="31" t="s">
        <v>50</v>
      </c>
      <c r="B36" s="15"/>
      <c r="C36" s="15"/>
      <c r="D36" s="15"/>
      <c r="E36" s="15"/>
      <c r="F36" s="15"/>
      <c r="G36" s="15"/>
      <c r="H36" s="22"/>
      <c r="I36" s="43"/>
      <c r="J36" s="43"/>
      <c r="K36" s="43"/>
      <c r="L36" s="21"/>
      <c r="M36" s="21"/>
      <c r="N36" s="21"/>
      <c r="O36" s="22"/>
      <c r="P36" s="43"/>
      <c r="Q36" s="44"/>
      <c r="R36" s="43"/>
      <c r="S36" s="21"/>
      <c r="T36" s="39"/>
    </row>
    <row r="37" spans="1:20" ht="210" x14ac:dyDescent="0.25">
      <c r="A37" s="29" t="s">
        <v>188</v>
      </c>
      <c r="B37" s="15" t="s">
        <v>281</v>
      </c>
      <c r="C37" s="15" t="s">
        <v>157</v>
      </c>
      <c r="D37" s="15" t="s">
        <v>337</v>
      </c>
      <c r="E37" s="15"/>
      <c r="F37" s="15" t="s">
        <v>214</v>
      </c>
      <c r="G37" s="15"/>
      <c r="H37" s="22">
        <f t="shared" si="3"/>
        <v>591.89</v>
      </c>
      <c r="I37" s="43">
        <v>554.70000000000005</v>
      </c>
      <c r="J37" s="43">
        <v>35.4</v>
      </c>
      <c r="K37" s="43">
        <v>1.79</v>
      </c>
      <c r="L37" s="21">
        <f t="shared" si="4"/>
        <v>515.6</v>
      </c>
      <c r="M37" s="21">
        <f t="shared" si="1"/>
        <v>87.110780719390434</v>
      </c>
      <c r="N37" s="21"/>
      <c r="O37" s="22">
        <f t="shared" si="5"/>
        <v>515.6</v>
      </c>
      <c r="P37" s="43">
        <v>457.2</v>
      </c>
      <c r="Q37" s="44">
        <v>29.2</v>
      </c>
      <c r="R37" s="43">
        <v>29.2</v>
      </c>
      <c r="S37" s="21">
        <f t="shared" si="2"/>
        <v>87.110780719390434</v>
      </c>
      <c r="T37" s="39" t="s">
        <v>429</v>
      </c>
    </row>
    <row r="38" spans="1:20" x14ac:dyDescent="0.25">
      <c r="A38" s="31" t="s">
        <v>47</v>
      </c>
      <c r="B38" s="15"/>
      <c r="C38" s="15"/>
      <c r="D38" s="15"/>
      <c r="E38" s="15"/>
      <c r="F38" s="15"/>
      <c r="G38" s="15"/>
      <c r="H38" s="22"/>
      <c r="I38" s="43"/>
      <c r="J38" s="43"/>
      <c r="K38" s="43"/>
      <c r="L38" s="21"/>
      <c r="M38" s="21"/>
      <c r="N38" s="21"/>
      <c r="O38" s="22"/>
      <c r="P38" s="43"/>
      <c r="Q38" s="44"/>
      <c r="R38" s="43"/>
      <c r="S38" s="21"/>
      <c r="T38" s="39"/>
    </row>
    <row r="39" spans="1:20" ht="165" x14ac:dyDescent="0.25">
      <c r="A39" s="29" t="s">
        <v>158</v>
      </c>
      <c r="B39" s="15" t="s">
        <v>239</v>
      </c>
      <c r="C39" s="15" t="s">
        <v>157</v>
      </c>
      <c r="D39" s="15" t="s">
        <v>284</v>
      </c>
      <c r="E39" s="15" t="s">
        <v>301</v>
      </c>
      <c r="F39" s="55">
        <v>43282</v>
      </c>
      <c r="G39" s="55"/>
      <c r="H39" s="22">
        <f t="shared" si="3"/>
        <v>1021.21</v>
      </c>
      <c r="I39" s="43">
        <v>957</v>
      </c>
      <c r="J39" s="43">
        <v>61.1</v>
      </c>
      <c r="K39" s="43">
        <v>3.11</v>
      </c>
      <c r="L39" s="21">
        <f t="shared" si="4"/>
        <v>805.7</v>
      </c>
      <c r="M39" s="21">
        <f t="shared" si="1"/>
        <v>78.896603049323843</v>
      </c>
      <c r="N39" s="21"/>
      <c r="O39" s="22">
        <f t="shared" si="5"/>
        <v>805.7</v>
      </c>
      <c r="P39" s="43">
        <v>714.5</v>
      </c>
      <c r="Q39" s="44">
        <v>45.6</v>
      </c>
      <c r="R39" s="43">
        <v>45.6</v>
      </c>
      <c r="S39" s="21">
        <f t="shared" si="2"/>
        <v>78.896603049323843</v>
      </c>
      <c r="T39" s="39" t="s">
        <v>431</v>
      </c>
    </row>
    <row r="40" spans="1:20" ht="165" x14ac:dyDescent="0.25">
      <c r="A40" s="29" t="s">
        <v>159</v>
      </c>
      <c r="B40" s="15" t="s">
        <v>239</v>
      </c>
      <c r="C40" s="15" t="s">
        <v>157</v>
      </c>
      <c r="D40" s="15" t="s">
        <v>284</v>
      </c>
      <c r="E40" s="15" t="s">
        <v>302</v>
      </c>
      <c r="F40" s="55">
        <v>43282</v>
      </c>
      <c r="G40" s="55"/>
      <c r="H40" s="22">
        <f t="shared" si="3"/>
        <v>2222.7399999999998</v>
      </c>
      <c r="I40" s="43">
        <v>2083.1</v>
      </c>
      <c r="J40" s="43">
        <v>133</v>
      </c>
      <c r="K40" s="43">
        <v>6.64</v>
      </c>
      <c r="L40" s="21">
        <f t="shared" si="4"/>
        <v>1679.2999999999997</v>
      </c>
      <c r="M40" s="21">
        <f t="shared" si="1"/>
        <v>75.550896641082616</v>
      </c>
      <c r="N40" s="21"/>
      <c r="O40" s="22">
        <f t="shared" si="5"/>
        <v>1679.2999999999997</v>
      </c>
      <c r="P40" s="43">
        <v>1489.1</v>
      </c>
      <c r="Q40" s="44">
        <v>95.1</v>
      </c>
      <c r="R40" s="43">
        <v>95.1</v>
      </c>
      <c r="S40" s="21">
        <f t="shared" si="2"/>
        <v>75.550896641082616</v>
      </c>
      <c r="T40" s="39" t="s">
        <v>431</v>
      </c>
    </row>
    <row r="41" spans="1:20" ht="30" x14ac:dyDescent="0.25">
      <c r="A41" s="31" t="s">
        <v>160</v>
      </c>
      <c r="B41" s="15"/>
      <c r="C41" s="15"/>
      <c r="D41" s="15"/>
      <c r="E41" s="15"/>
      <c r="F41" s="15"/>
      <c r="G41" s="15"/>
      <c r="H41" s="22"/>
      <c r="I41" s="43"/>
      <c r="J41" s="43"/>
      <c r="K41" s="43"/>
      <c r="L41" s="21"/>
      <c r="M41" s="21"/>
      <c r="N41" s="21"/>
      <c r="O41" s="22"/>
      <c r="P41" s="43"/>
      <c r="Q41" s="44"/>
      <c r="R41" s="43"/>
      <c r="S41" s="21"/>
      <c r="T41" s="39"/>
    </row>
    <row r="42" spans="1:20" ht="120" x14ac:dyDescent="0.25">
      <c r="A42" s="29" t="s">
        <v>161</v>
      </c>
      <c r="B42" s="15" t="s">
        <v>282</v>
      </c>
      <c r="C42" s="15" t="s">
        <v>157</v>
      </c>
      <c r="D42" s="15" t="s">
        <v>325</v>
      </c>
      <c r="E42" s="15" t="s">
        <v>327</v>
      </c>
      <c r="F42" s="15" t="s">
        <v>326</v>
      </c>
      <c r="G42" s="15"/>
      <c r="H42" s="22">
        <f t="shared" si="3"/>
        <v>1316.55</v>
      </c>
      <c r="I42" s="43">
        <v>1233.8</v>
      </c>
      <c r="J42" s="43">
        <v>78.8</v>
      </c>
      <c r="K42" s="43">
        <v>3.95</v>
      </c>
      <c r="L42" s="21">
        <f t="shared" si="4"/>
        <v>0</v>
      </c>
      <c r="M42" s="21">
        <f t="shared" si="1"/>
        <v>0</v>
      </c>
      <c r="N42" s="21"/>
      <c r="O42" s="22">
        <f t="shared" si="5"/>
        <v>0</v>
      </c>
      <c r="P42" s="43"/>
      <c r="Q42" s="44"/>
      <c r="R42" s="43"/>
      <c r="S42" s="21">
        <f t="shared" si="2"/>
        <v>0</v>
      </c>
      <c r="T42" s="39" t="s">
        <v>432</v>
      </c>
    </row>
    <row r="43" spans="1:20" ht="120" x14ac:dyDescent="0.25">
      <c r="A43" s="29" t="s">
        <v>162</v>
      </c>
      <c r="B43" s="15" t="s">
        <v>282</v>
      </c>
      <c r="C43" s="15" t="s">
        <v>157</v>
      </c>
      <c r="D43" s="15" t="s">
        <v>330</v>
      </c>
      <c r="E43" s="15" t="s">
        <v>328</v>
      </c>
      <c r="F43" s="15" t="s">
        <v>329</v>
      </c>
      <c r="G43" s="15"/>
      <c r="H43" s="22">
        <f t="shared" si="3"/>
        <v>2092.81</v>
      </c>
      <c r="I43" s="43">
        <v>1961.3</v>
      </c>
      <c r="J43" s="43">
        <v>125.2</v>
      </c>
      <c r="K43" s="43">
        <v>6.31</v>
      </c>
      <c r="L43" s="21">
        <f t="shared" si="4"/>
        <v>2041.1999999999998</v>
      </c>
      <c r="M43" s="21">
        <f t="shared" si="1"/>
        <v>97.533937624533522</v>
      </c>
      <c r="N43" s="21"/>
      <c r="O43" s="22">
        <f t="shared" si="5"/>
        <v>2041.1999999999998</v>
      </c>
      <c r="P43" s="43">
        <v>1810.1</v>
      </c>
      <c r="Q43" s="44">
        <v>115.6</v>
      </c>
      <c r="R43" s="43">
        <v>115.5</v>
      </c>
      <c r="S43" s="21">
        <f t="shared" si="2"/>
        <v>97.533937624533522</v>
      </c>
      <c r="T43" s="39" t="s">
        <v>430</v>
      </c>
    </row>
    <row r="44" spans="1:20" ht="150" x14ac:dyDescent="0.25">
      <c r="A44" s="29" t="s">
        <v>163</v>
      </c>
      <c r="B44" s="15" t="s">
        <v>282</v>
      </c>
      <c r="C44" s="15" t="s">
        <v>157</v>
      </c>
      <c r="D44" s="15" t="s">
        <v>338</v>
      </c>
      <c r="E44" s="15" t="s">
        <v>339</v>
      </c>
      <c r="F44" s="55">
        <v>43455</v>
      </c>
      <c r="G44" s="55"/>
      <c r="H44" s="22">
        <f t="shared" si="3"/>
        <v>2959.46</v>
      </c>
      <c r="I44" s="43">
        <v>2773.6</v>
      </c>
      <c r="J44" s="43">
        <v>177</v>
      </c>
      <c r="K44" s="43">
        <v>8.86</v>
      </c>
      <c r="L44" s="21">
        <f t="shared" si="4"/>
        <v>2355.3999999999996</v>
      </c>
      <c r="M44" s="21">
        <f t="shared" si="1"/>
        <v>79.588843910713422</v>
      </c>
      <c r="N44" s="21"/>
      <c r="O44" s="22">
        <f t="shared" si="5"/>
        <v>2355.3999999999996</v>
      </c>
      <c r="P44" s="43">
        <v>2170.6999999999998</v>
      </c>
      <c r="Q44" s="44">
        <v>138.5</v>
      </c>
      <c r="R44" s="43">
        <v>46.2</v>
      </c>
      <c r="S44" s="21">
        <f t="shared" si="2"/>
        <v>79.588843910713422</v>
      </c>
      <c r="T44" s="39" t="s">
        <v>433</v>
      </c>
    </row>
    <row r="45" spans="1:20" x14ac:dyDescent="0.25">
      <c r="A45" s="31" t="s">
        <v>31</v>
      </c>
      <c r="B45" s="15"/>
      <c r="C45" s="15"/>
      <c r="D45" s="15"/>
      <c r="E45" s="15"/>
      <c r="F45" s="15"/>
      <c r="G45" s="15"/>
      <c r="H45" s="22"/>
      <c r="I45" s="43"/>
      <c r="J45" s="43"/>
      <c r="K45" s="43"/>
      <c r="L45" s="21"/>
      <c r="M45" s="21"/>
      <c r="N45" s="21"/>
      <c r="O45" s="22"/>
      <c r="P45" s="43"/>
      <c r="Q45" s="44"/>
      <c r="R45" s="43"/>
      <c r="S45" s="21"/>
      <c r="T45" s="39"/>
    </row>
    <row r="46" spans="1:20" ht="165" x14ac:dyDescent="0.25">
      <c r="A46" s="29" t="s">
        <v>164</v>
      </c>
      <c r="B46" s="15" t="s">
        <v>283</v>
      </c>
      <c r="C46" s="15" t="s">
        <v>157</v>
      </c>
      <c r="D46" s="15" t="s">
        <v>402</v>
      </c>
      <c r="E46" s="15" t="s">
        <v>403</v>
      </c>
      <c r="F46" s="55">
        <v>43404</v>
      </c>
      <c r="G46" s="55"/>
      <c r="H46" s="22">
        <f t="shared" si="3"/>
        <v>2721.51</v>
      </c>
      <c r="I46" s="43">
        <v>2550.5</v>
      </c>
      <c r="J46" s="43">
        <v>162.80000000000001</v>
      </c>
      <c r="K46" s="43">
        <v>8.2100000000000009</v>
      </c>
      <c r="L46" s="21">
        <f t="shared" si="4"/>
        <v>1886.1999999999998</v>
      </c>
      <c r="M46" s="21">
        <f t="shared" si="1"/>
        <v>69.307112595581117</v>
      </c>
      <c r="N46" s="21"/>
      <c r="O46" s="22">
        <f t="shared" si="5"/>
        <v>1886.1999999999998</v>
      </c>
      <c r="P46" s="43">
        <v>1722.6</v>
      </c>
      <c r="Q46" s="44">
        <v>110</v>
      </c>
      <c r="R46" s="43">
        <v>53.6</v>
      </c>
      <c r="S46" s="21">
        <f>O46/H46*100</f>
        <v>69.307112595581117</v>
      </c>
      <c r="T46" s="39" t="s">
        <v>434</v>
      </c>
    </row>
    <row r="47" spans="1:20" ht="60" x14ac:dyDescent="0.25">
      <c r="A47" s="31" t="s">
        <v>41</v>
      </c>
      <c r="B47" s="15"/>
      <c r="C47" s="15"/>
      <c r="D47" s="15"/>
      <c r="E47" s="15"/>
      <c r="F47" s="15"/>
      <c r="G47" s="15"/>
      <c r="H47" s="22"/>
      <c r="I47" s="43"/>
      <c r="J47" s="43"/>
      <c r="K47" s="43"/>
      <c r="L47" s="21"/>
      <c r="M47" s="21"/>
      <c r="N47" s="21"/>
      <c r="O47" s="22"/>
      <c r="P47" s="43"/>
      <c r="Q47" s="44"/>
      <c r="R47" s="43"/>
      <c r="S47" s="21"/>
      <c r="T47" s="39"/>
    </row>
    <row r="48" spans="1:20" ht="30" x14ac:dyDescent="0.25">
      <c r="A48" s="29" t="s">
        <v>165</v>
      </c>
      <c r="B48" s="15"/>
      <c r="C48" s="15" t="s">
        <v>166</v>
      </c>
      <c r="D48" s="15"/>
      <c r="E48" s="15"/>
      <c r="F48" s="15"/>
      <c r="G48" s="15"/>
      <c r="H48" s="22">
        <f t="shared" ref="H48:H67" si="19">I48+J48+K48</f>
        <v>23391.469999999998</v>
      </c>
      <c r="I48" s="43">
        <f>I51+I53+I55</f>
        <v>21919</v>
      </c>
      <c r="J48" s="43">
        <f t="shared" ref="J48:K48" si="20">J51+J53+J55</f>
        <v>1399.1000000000001</v>
      </c>
      <c r="K48" s="43">
        <f t="shared" si="20"/>
        <v>73.37</v>
      </c>
      <c r="L48" s="21">
        <f>O48</f>
        <v>17678.77</v>
      </c>
      <c r="M48" s="21">
        <f t="shared" ref="M48:M67" si="21">L48/H48*100</f>
        <v>75.577849532329537</v>
      </c>
      <c r="N48" s="21"/>
      <c r="O48" s="22">
        <f t="shared" ref="O48:O67" si="22">P48+Q48+R48</f>
        <v>17678.77</v>
      </c>
      <c r="P48" s="43">
        <f>P51+P53+P55</f>
        <v>16358.1</v>
      </c>
      <c r="Q48" s="43">
        <f t="shared" ref="Q48:R48" si="23">Q51+Q53+Q55</f>
        <v>1044.0999999999999</v>
      </c>
      <c r="R48" s="43">
        <f t="shared" si="23"/>
        <v>276.57</v>
      </c>
      <c r="S48" s="21">
        <f>O48/H48*100</f>
        <v>75.577849532329537</v>
      </c>
      <c r="T48" s="39"/>
    </row>
    <row r="49" spans="1:20" x14ac:dyDescent="0.25">
      <c r="A49" s="29" t="s">
        <v>28</v>
      </c>
      <c r="B49" s="15"/>
      <c r="C49" s="15"/>
      <c r="D49" s="15"/>
      <c r="E49" s="15"/>
      <c r="F49" s="15"/>
      <c r="G49" s="15"/>
      <c r="H49" s="22"/>
      <c r="I49" s="43"/>
      <c r="J49" s="43"/>
      <c r="K49" s="43"/>
      <c r="L49" s="21"/>
      <c r="M49" s="21"/>
      <c r="N49" s="21"/>
      <c r="O49" s="22"/>
      <c r="P49" s="43"/>
      <c r="Q49" s="44"/>
      <c r="R49" s="43"/>
      <c r="S49" s="21"/>
      <c r="T49" s="39"/>
    </row>
    <row r="50" spans="1:20" ht="30" x14ac:dyDescent="0.25">
      <c r="A50" s="31" t="s">
        <v>48</v>
      </c>
      <c r="B50" s="15"/>
      <c r="C50" s="15"/>
      <c r="D50" s="15"/>
      <c r="E50" s="15"/>
      <c r="F50" s="15"/>
      <c r="G50" s="15"/>
      <c r="H50" s="22"/>
      <c r="I50" s="43"/>
      <c r="J50" s="43"/>
      <c r="K50" s="43"/>
      <c r="L50" s="21"/>
      <c r="M50" s="21"/>
      <c r="N50" s="21"/>
      <c r="O50" s="22"/>
      <c r="P50" s="43"/>
      <c r="Q50" s="44"/>
      <c r="R50" s="43"/>
      <c r="S50" s="21"/>
      <c r="T50" s="39"/>
    </row>
    <row r="51" spans="1:20" ht="180" x14ac:dyDescent="0.25">
      <c r="A51" s="29" t="s">
        <v>167</v>
      </c>
      <c r="B51" s="15" t="s">
        <v>234</v>
      </c>
      <c r="C51" s="15" t="s">
        <v>166</v>
      </c>
      <c r="D51" s="15" t="s">
        <v>338</v>
      </c>
      <c r="E51" s="15" t="s">
        <v>404</v>
      </c>
      <c r="F51" s="55">
        <v>43373</v>
      </c>
      <c r="G51" s="55"/>
      <c r="H51" s="22">
        <f t="shared" si="19"/>
        <v>5705.6600000000008</v>
      </c>
      <c r="I51" s="43">
        <v>5344.1</v>
      </c>
      <c r="J51" s="43">
        <v>341.1</v>
      </c>
      <c r="K51" s="43">
        <v>20.46</v>
      </c>
      <c r="L51" s="21">
        <f>O51</f>
        <v>5251.8</v>
      </c>
      <c r="M51" s="21">
        <f t="shared" si="21"/>
        <v>92.045442595598047</v>
      </c>
      <c r="N51" s="21"/>
      <c r="O51" s="22">
        <f t="shared" si="22"/>
        <v>5251.8</v>
      </c>
      <c r="P51" s="43">
        <v>4782.7</v>
      </c>
      <c r="Q51" s="44">
        <v>305.3</v>
      </c>
      <c r="R51" s="43">
        <v>163.80000000000001</v>
      </c>
      <c r="S51" s="21">
        <f>O51/H51*100</f>
        <v>92.045442595598047</v>
      </c>
      <c r="T51" s="39" t="s">
        <v>435</v>
      </c>
    </row>
    <row r="52" spans="1:20" ht="30" x14ac:dyDescent="0.25">
      <c r="A52" s="31" t="s">
        <v>53</v>
      </c>
      <c r="B52" s="15"/>
      <c r="C52" s="15"/>
      <c r="D52" s="15"/>
      <c r="E52" s="15"/>
      <c r="F52" s="15"/>
      <c r="G52" s="15"/>
      <c r="H52" s="22"/>
      <c r="I52" s="43"/>
      <c r="J52" s="43"/>
      <c r="K52" s="43"/>
      <c r="L52" s="21"/>
      <c r="M52" s="21"/>
      <c r="N52" s="21"/>
      <c r="O52" s="22"/>
      <c r="P52" s="43"/>
      <c r="Q52" s="44"/>
      <c r="R52" s="43"/>
      <c r="S52" s="21"/>
      <c r="T52" s="39"/>
    </row>
    <row r="53" spans="1:20" ht="165" x14ac:dyDescent="0.25">
      <c r="A53" s="29" t="s">
        <v>168</v>
      </c>
      <c r="B53" s="15" t="s">
        <v>234</v>
      </c>
      <c r="C53" s="15" t="s">
        <v>166</v>
      </c>
      <c r="D53" s="15" t="s">
        <v>414</v>
      </c>
      <c r="E53" s="15" t="s">
        <v>413</v>
      </c>
      <c r="F53" s="55">
        <v>43441</v>
      </c>
      <c r="G53" s="55"/>
      <c r="H53" s="22">
        <f t="shared" si="19"/>
        <v>8371.8499999999985</v>
      </c>
      <c r="I53" s="43">
        <v>7846</v>
      </c>
      <c r="J53" s="43">
        <v>500.8</v>
      </c>
      <c r="K53" s="43">
        <v>25.05</v>
      </c>
      <c r="L53" s="21">
        <f>O53</f>
        <v>7467</v>
      </c>
      <c r="M53" s="21">
        <f t="shared" si="21"/>
        <v>89.191755705130902</v>
      </c>
      <c r="N53" s="21"/>
      <c r="O53" s="22">
        <f t="shared" si="22"/>
        <v>7467</v>
      </c>
      <c r="P53" s="43">
        <v>7019</v>
      </c>
      <c r="Q53" s="44">
        <v>448</v>
      </c>
      <c r="R53" s="43"/>
      <c r="S53" s="21">
        <f>O53/H53*100</f>
        <v>89.191755705130902</v>
      </c>
      <c r="T53" s="39" t="s">
        <v>436</v>
      </c>
    </row>
    <row r="54" spans="1:20" x14ac:dyDescent="0.25">
      <c r="A54" s="31" t="s">
        <v>50</v>
      </c>
      <c r="B54" s="15"/>
      <c r="C54" s="15"/>
      <c r="D54" s="15"/>
      <c r="E54" s="15"/>
      <c r="F54" s="15"/>
      <c r="G54" s="15"/>
      <c r="H54" s="22"/>
      <c r="I54" s="43"/>
      <c r="J54" s="43"/>
      <c r="K54" s="43"/>
      <c r="L54" s="21"/>
      <c r="M54" s="21"/>
      <c r="N54" s="21"/>
      <c r="O54" s="22"/>
      <c r="P54" s="43"/>
      <c r="Q54" s="44"/>
      <c r="R54" s="43"/>
      <c r="S54" s="21"/>
      <c r="T54" s="39"/>
    </row>
    <row r="55" spans="1:20" ht="165" x14ac:dyDescent="0.25">
      <c r="A55" s="29" t="s">
        <v>169</v>
      </c>
      <c r="B55" s="15" t="s">
        <v>233</v>
      </c>
      <c r="C55" s="15" t="s">
        <v>166</v>
      </c>
      <c r="D55" s="15" t="s">
        <v>405</v>
      </c>
      <c r="E55" s="15" t="s">
        <v>406</v>
      </c>
      <c r="F55" s="55">
        <v>43465</v>
      </c>
      <c r="G55" s="55"/>
      <c r="H55" s="22">
        <f t="shared" si="19"/>
        <v>9313.9600000000009</v>
      </c>
      <c r="I55" s="43">
        <v>8728.9</v>
      </c>
      <c r="J55" s="43">
        <v>557.20000000000005</v>
      </c>
      <c r="K55" s="43">
        <v>27.86</v>
      </c>
      <c r="L55" s="21">
        <f>O55</f>
        <v>4959.97</v>
      </c>
      <c r="M55" s="21">
        <f t="shared" si="21"/>
        <v>53.253073880497659</v>
      </c>
      <c r="N55" s="21"/>
      <c r="O55" s="22">
        <f t="shared" si="22"/>
        <v>4959.97</v>
      </c>
      <c r="P55" s="43">
        <v>4556.3999999999996</v>
      </c>
      <c r="Q55" s="44">
        <v>290.8</v>
      </c>
      <c r="R55" s="43">
        <v>112.77</v>
      </c>
      <c r="S55" s="21">
        <f>O55/H55*100</f>
        <v>53.253073880497659</v>
      </c>
      <c r="T55" s="39" t="s">
        <v>437</v>
      </c>
    </row>
    <row r="56" spans="1:20" ht="94.5" x14ac:dyDescent="0.25">
      <c r="A56" s="10" t="s">
        <v>112</v>
      </c>
      <c r="B56" s="96"/>
      <c r="C56" s="96" t="s">
        <v>90</v>
      </c>
      <c r="D56" s="96"/>
      <c r="E56" s="96"/>
      <c r="F56" s="3"/>
      <c r="G56" s="3"/>
      <c r="H56" s="22">
        <f t="shared" si="19"/>
        <v>28722.799999999999</v>
      </c>
      <c r="I56" s="21">
        <f>I57</f>
        <v>23281.5</v>
      </c>
      <c r="J56" s="21">
        <f t="shared" ref="J56:K56" si="24">J57</f>
        <v>5169.2</v>
      </c>
      <c r="K56" s="21">
        <f t="shared" si="24"/>
        <v>272.10000000000002</v>
      </c>
      <c r="L56" s="21">
        <f>O56</f>
        <v>18809.3</v>
      </c>
      <c r="M56" s="21">
        <f t="shared" si="21"/>
        <v>65.485607252774798</v>
      </c>
      <c r="N56" s="21"/>
      <c r="O56" s="22">
        <f t="shared" si="22"/>
        <v>18809.3</v>
      </c>
      <c r="P56" s="21">
        <f>P57</f>
        <v>15250.5</v>
      </c>
      <c r="Q56" s="21">
        <f t="shared" ref="Q56:R56" si="25">Q57</f>
        <v>3386.1</v>
      </c>
      <c r="R56" s="21">
        <f t="shared" si="25"/>
        <v>172.7</v>
      </c>
      <c r="S56" s="21">
        <f>O56/H56*100</f>
        <v>65.485607252774798</v>
      </c>
      <c r="T56" s="90"/>
    </row>
    <row r="57" spans="1:20" s="2" customFormat="1" ht="47.25" x14ac:dyDescent="0.25">
      <c r="A57" s="101" t="s">
        <v>27</v>
      </c>
      <c r="B57" s="93"/>
      <c r="C57" s="93" t="s">
        <v>91</v>
      </c>
      <c r="D57" s="93"/>
      <c r="E57" s="93"/>
      <c r="F57" s="102"/>
      <c r="G57" s="102"/>
      <c r="H57" s="23">
        <f t="shared" si="19"/>
        <v>28722.799999999999</v>
      </c>
      <c r="I57" s="23">
        <f>I59</f>
        <v>23281.5</v>
      </c>
      <c r="J57" s="23">
        <f t="shared" ref="J57:K57" si="26">J59</f>
        <v>5169.2</v>
      </c>
      <c r="K57" s="23">
        <f t="shared" si="26"/>
        <v>272.10000000000002</v>
      </c>
      <c r="L57" s="24">
        <f>O57</f>
        <v>18809.3</v>
      </c>
      <c r="M57" s="24">
        <f t="shared" si="21"/>
        <v>65.485607252774798</v>
      </c>
      <c r="N57" s="24"/>
      <c r="O57" s="23">
        <f t="shared" si="22"/>
        <v>18809.3</v>
      </c>
      <c r="P57" s="23">
        <f>P59</f>
        <v>15250.5</v>
      </c>
      <c r="Q57" s="23">
        <f t="shared" ref="Q57:R57" si="27">Q59</f>
        <v>3386.1</v>
      </c>
      <c r="R57" s="23">
        <f t="shared" si="27"/>
        <v>172.7</v>
      </c>
      <c r="S57" s="24">
        <f>O57/H57*100</f>
        <v>65.485607252774798</v>
      </c>
      <c r="T57" s="103"/>
    </row>
    <row r="58" spans="1:20" ht="30" x14ac:dyDescent="0.25">
      <c r="A58" s="29" t="s">
        <v>135</v>
      </c>
      <c r="B58" s="15"/>
      <c r="C58" s="15"/>
      <c r="D58" s="15"/>
      <c r="E58" s="15"/>
      <c r="F58" s="15"/>
      <c r="G58" s="15"/>
      <c r="H58" s="22"/>
      <c r="I58" s="43"/>
      <c r="J58" s="43"/>
      <c r="K58" s="43"/>
      <c r="L58" s="21"/>
      <c r="M58" s="21"/>
      <c r="N58" s="21"/>
      <c r="O58" s="22"/>
      <c r="P58" s="43"/>
      <c r="Q58" s="44"/>
      <c r="R58" s="43"/>
      <c r="S58" s="21"/>
      <c r="T58" s="39"/>
    </row>
    <row r="59" spans="1:20" ht="120" x14ac:dyDescent="0.25">
      <c r="A59" s="29" t="s">
        <v>136</v>
      </c>
      <c r="B59" s="15"/>
      <c r="C59" s="15" t="s">
        <v>137</v>
      </c>
      <c r="D59" s="15"/>
      <c r="E59" s="15"/>
      <c r="F59" s="15"/>
      <c r="G59" s="15"/>
      <c r="H59" s="22">
        <f t="shared" si="19"/>
        <v>28722.799999999999</v>
      </c>
      <c r="I59" s="43">
        <v>23281.5</v>
      </c>
      <c r="J59" s="43">
        <v>5169.2</v>
      </c>
      <c r="K59" s="43">
        <v>272.10000000000002</v>
      </c>
      <c r="L59" s="21">
        <f>O59</f>
        <v>18809.3</v>
      </c>
      <c r="M59" s="21">
        <f t="shared" si="21"/>
        <v>65.485607252774798</v>
      </c>
      <c r="N59" s="21"/>
      <c r="O59" s="22">
        <f t="shared" si="22"/>
        <v>18809.3</v>
      </c>
      <c r="P59" s="43">
        <v>15250.5</v>
      </c>
      <c r="Q59" s="43">
        <v>3386.1</v>
      </c>
      <c r="R59" s="43">
        <v>172.7</v>
      </c>
      <c r="S59" s="21">
        <f>O59/H59*100</f>
        <v>65.485607252774798</v>
      </c>
      <c r="T59" s="39" t="s">
        <v>415</v>
      </c>
    </row>
    <row r="60" spans="1:20" x14ac:dyDescent="0.25">
      <c r="A60" s="61" t="s">
        <v>28</v>
      </c>
      <c r="B60" s="68"/>
      <c r="C60" s="68"/>
      <c r="D60" s="68"/>
      <c r="E60" s="68"/>
      <c r="F60" s="68"/>
      <c r="G60" s="68"/>
      <c r="H60" s="63"/>
      <c r="I60" s="72"/>
      <c r="J60" s="72"/>
      <c r="K60" s="72"/>
      <c r="L60" s="65"/>
      <c r="M60" s="65"/>
      <c r="N60" s="65"/>
      <c r="O60" s="63"/>
      <c r="P60" s="72"/>
      <c r="Q60" s="73"/>
      <c r="R60" s="72"/>
      <c r="S60" s="65"/>
      <c r="T60" s="74"/>
    </row>
    <row r="61" spans="1:20" x14ac:dyDescent="0.25">
      <c r="A61" s="78" t="s">
        <v>31</v>
      </c>
      <c r="B61" s="68"/>
      <c r="C61" s="68"/>
      <c r="D61" s="68"/>
      <c r="E61" s="68"/>
      <c r="F61" s="68"/>
      <c r="G61" s="68"/>
      <c r="H61" s="63"/>
      <c r="I61" s="72"/>
      <c r="J61" s="72"/>
      <c r="K61" s="72"/>
      <c r="L61" s="65"/>
      <c r="M61" s="65"/>
      <c r="N61" s="65"/>
      <c r="O61" s="63"/>
      <c r="P61" s="72"/>
      <c r="Q61" s="73"/>
      <c r="R61" s="72"/>
      <c r="S61" s="65"/>
      <c r="T61" s="74"/>
    </row>
    <row r="62" spans="1:20" ht="165" x14ac:dyDescent="0.25">
      <c r="A62" s="61" t="s">
        <v>177</v>
      </c>
      <c r="B62" s="68" t="s">
        <v>239</v>
      </c>
      <c r="C62" s="68" t="s">
        <v>137</v>
      </c>
      <c r="D62" s="68" t="s">
        <v>341</v>
      </c>
      <c r="E62" s="68" t="s">
        <v>342</v>
      </c>
      <c r="F62" s="79">
        <v>43374</v>
      </c>
      <c r="G62" s="79"/>
      <c r="H62" s="63">
        <f t="shared" si="19"/>
        <v>1621.1999999999998</v>
      </c>
      <c r="I62" s="72">
        <v>1314.8</v>
      </c>
      <c r="J62" s="72">
        <v>291.89999999999998</v>
      </c>
      <c r="K62" s="72">
        <v>14.5</v>
      </c>
      <c r="L62" s="65">
        <f>O62</f>
        <v>0</v>
      </c>
      <c r="M62" s="65">
        <f t="shared" si="21"/>
        <v>0</v>
      </c>
      <c r="N62" s="65"/>
      <c r="O62" s="63">
        <f t="shared" si="22"/>
        <v>0</v>
      </c>
      <c r="P62" s="72"/>
      <c r="Q62" s="73"/>
      <c r="R62" s="72"/>
      <c r="S62" s="65">
        <f>O62/H62*100</f>
        <v>0</v>
      </c>
      <c r="T62" s="74" t="s">
        <v>343</v>
      </c>
    </row>
    <row r="63" spans="1:20" ht="180" x14ac:dyDescent="0.25">
      <c r="A63" s="61" t="s">
        <v>178</v>
      </c>
      <c r="B63" s="68" t="s">
        <v>240</v>
      </c>
      <c r="C63" s="68" t="s">
        <v>137</v>
      </c>
      <c r="D63" s="68"/>
      <c r="E63" s="68"/>
      <c r="F63" s="68"/>
      <c r="G63" s="68"/>
      <c r="H63" s="63">
        <f t="shared" si="19"/>
        <v>4860.8</v>
      </c>
      <c r="I63" s="72">
        <v>3942.1</v>
      </c>
      <c r="J63" s="72">
        <v>875.2</v>
      </c>
      <c r="K63" s="72">
        <v>43.5</v>
      </c>
      <c r="L63" s="65">
        <f>O63</f>
        <v>0</v>
      </c>
      <c r="M63" s="65">
        <f t="shared" si="21"/>
        <v>0</v>
      </c>
      <c r="N63" s="65"/>
      <c r="O63" s="63">
        <f t="shared" si="22"/>
        <v>0</v>
      </c>
      <c r="P63" s="72"/>
      <c r="Q63" s="73"/>
      <c r="R63" s="72"/>
      <c r="S63" s="65">
        <f>O63/H63*100</f>
        <v>0</v>
      </c>
      <c r="T63" s="74" t="s">
        <v>344</v>
      </c>
    </row>
    <row r="64" spans="1:20" ht="30" x14ac:dyDescent="0.25">
      <c r="A64" s="78" t="s">
        <v>101</v>
      </c>
      <c r="B64" s="68"/>
      <c r="C64" s="68"/>
      <c r="D64" s="68"/>
      <c r="E64" s="68"/>
      <c r="F64" s="68"/>
      <c r="G64" s="68"/>
      <c r="H64" s="63"/>
      <c r="I64" s="72"/>
      <c r="J64" s="72"/>
      <c r="K64" s="72"/>
      <c r="L64" s="65"/>
      <c r="M64" s="65"/>
      <c r="N64" s="65"/>
      <c r="O64" s="63"/>
      <c r="P64" s="72"/>
      <c r="Q64" s="73"/>
      <c r="R64" s="72"/>
      <c r="S64" s="65"/>
      <c r="T64" s="74"/>
    </row>
    <row r="65" spans="1:20" ht="180" x14ac:dyDescent="0.25">
      <c r="A65" s="61" t="s">
        <v>179</v>
      </c>
      <c r="B65" s="68" t="s">
        <v>240</v>
      </c>
      <c r="C65" s="68" t="s">
        <v>137</v>
      </c>
      <c r="D65" s="68" t="s">
        <v>345</v>
      </c>
      <c r="E65" s="68" t="s">
        <v>346</v>
      </c>
      <c r="F65" s="79">
        <v>43465</v>
      </c>
      <c r="G65" s="79"/>
      <c r="H65" s="63">
        <f t="shared" si="19"/>
        <v>5645</v>
      </c>
      <c r="I65" s="72">
        <v>4577.3999999999996</v>
      </c>
      <c r="J65" s="72">
        <v>1016.3</v>
      </c>
      <c r="K65" s="72">
        <v>51.3</v>
      </c>
      <c r="L65" s="65">
        <f>O65</f>
        <v>0</v>
      </c>
      <c r="M65" s="65">
        <f t="shared" si="21"/>
        <v>0</v>
      </c>
      <c r="N65" s="65"/>
      <c r="O65" s="63">
        <f t="shared" si="22"/>
        <v>0</v>
      </c>
      <c r="P65" s="72"/>
      <c r="Q65" s="73"/>
      <c r="R65" s="72"/>
      <c r="S65" s="65">
        <f>O65/H65*100</f>
        <v>0</v>
      </c>
      <c r="T65" s="74" t="s">
        <v>347</v>
      </c>
    </row>
    <row r="66" spans="1:20" ht="195" x14ac:dyDescent="0.25">
      <c r="A66" s="61" t="s">
        <v>180</v>
      </c>
      <c r="B66" s="68" t="s">
        <v>240</v>
      </c>
      <c r="C66" s="68" t="s">
        <v>137</v>
      </c>
      <c r="D66" s="68" t="s">
        <v>348</v>
      </c>
      <c r="E66" s="68" t="s">
        <v>350</v>
      </c>
      <c r="F66" s="68" t="s">
        <v>349</v>
      </c>
      <c r="G66" s="68"/>
      <c r="H66" s="63">
        <f t="shared" si="19"/>
        <v>844.1</v>
      </c>
      <c r="I66" s="72">
        <v>684.4</v>
      </c>
      <c r="J66" s="72">
        <v>152</v>
      </c>
      <c r="K66" s="72">
        <v>7.7</v>
      </c>
      <c r="L66" s="65">
        <f>O66</f>
        <v>0</v>
      </c>
      <c r="M66" s="65">
        <f t="shared" si="21"/>
        <v>0</v>
      </c>
      <c r="N66" s="65"/>
      <c r="O66" s="63">
        <f t="shared" si="22"/>
        <v>0</v>
      </c>
      <c r="P66" s="72"/>
      <c r="Q66" s="73"/>
      <c r="R66" s="72"/>
      <c r="S66" s="65">
        <f>O66/H66*100</f>
        <v>0</v>
      </c>
      <c r="T66" s="74" t="s">
        <v>351</v>
      </c>
    </row>
    <row r="67" spans="1:20" ht="180" x14ac:dyDescent="0.25">
      <c r="A67" s="61" t="s">
        <v>181</v>
      </c>
      <c r="B67" s="68" t="s">
        <v>240</v>
      </c>
      <c r="C67" s="68" t="s">
        <v>137</v>
      </c>
      <c r="D67" s="68"/>
      <c r="E67" s="68"/>
      <c r="F67" s="68"/>
      <c r="G67" s="68"/>
      <c r="H67" s="63">
        <f t="shared" si="19"/>
        <v>4894.2</v>
      </c>
      <c r="I67" s="72">
        <v>3969.4</v>
      </c>
      <c r="J67" s="72">
        <v>881.3</v>
      </c>
      <c r="K67" s="72">
        <v>43.5</v>
      </c>
      <c r="L67" s="65">
        <f>O67</f>
        <v>0</v>
      </c>
      <c r="M67" s="65">
        <f t="shared" si="21"/>
        <v>0</v>
      </c>
      <c r="N67" s="65"/>
      <c r="O67" s="63">
        <f t="shared" si="22"/>
        <v>0</v>
      </c>
      <c r="P67" s="72"/>
      <c r="Q67" s="73"/>
      <c r="R67" s="72"/>
      <c r="S67" s="65">
        <f>O67/H67*100</f>
        <v>0</v>
      </c>
      <c r="T67" s="74" t="s">
        <v>352</v>
      </c>
    </row>
    <row r="68" spans="1:20" x14ac:dyDescent="0.25">
      <c r="A68" s="78" t="s">
        <v>31</v>
      </c>
      <c r="B68" s="68"/>
      <c r="C68" s="68"/>
      <c r="D68" s="68"/>
      <c r="E68" s="68"/>
      <c r="F68" s="68"/>
      <c r="G68" s="68"/>
      <c r="H68" s="63"/>
      <c r="I68" s="72"/>
      <c r="J68" s="72"/>
      <c r="K68" s="72"/>
      <c r="L68" s="65"/>
      <c r="M68" s="65"/>
      <c r="N68" s="65"/>
      <c r="O68" s="63"/>
      <c r="P68" s="72"/>
      <c r="Q68" s="73"/>
      <c r="R68" s="72"/>
      <c r="S68" s="65"/>
      <c r="T68" s="74"/>
    </row>
    <row r="69" spans="1:20" ht="150" x14ac:dyDescent="0.25">
      <c r="A69" s="61" t="s">
        <v>192</v>
      </c>
      <c r="B69" s="68" t="s">
        <v>230</v>
      </c>
      <c r="C69" s="68" t="s">
        <v>137</v>
      </c>
      <c r="D69" s="68" t="s">
        <v>334</v>
      </c>
      <c r="E69" s="68" t="s">
        <v>335</v>
      </c>
      <c r="F69" s="79">
        <v>43404</v>
      </c>
      <c r="G69" s="79"/>
      <c r="H69" s="63">
        <f t="shared" ref="H69" si="28">I69+J69+K69</f>
        <v>10843.9</v>
      </c>
      <c r="I69" s="72">
        <v>8793.4</v>
      </c>
      <c r="J69" s="72">
        <v>1952.5</v>
      </c>
      <c r="K69" s="73">
        <v>98</v>
      </c>
      <c r="L69" s="65">
        <f t="shared" ref="L69" si="29">O69</f>
        <v>4983.78</v>
      </c>
      <c r="M69" s="65">
        <f t="shared" ref="M69" si="30">L69/H69*100</f>
        <v>45.959295087560747</v>
      </c>
      <c r="N69" s="65"/>
      <c r="O69" s="63">
        <f t="shared" ref="O69" si="31">P69+Q69+R69</f>
        <v>4983.78</v>
      </c>
      <c r="P69" s="72">
        <v>4054.6</v>
      </c>
      <c r="Q69" s="73">
        <v>900.24</v>
      </c>
      <c r="R69" s="72">
        <v>28.94</v>
      </c>
      <c r="S69" s="65">
        <f t="shared" ref="S69" si="32">O69/H69*100</f>
        <v>45.959295087560747</v>
      </c>
      <c r="T69" s="74" t="s">
        <v>336</v>
      </c>
    </row>
  </sheetData>
  <mergeCells count="12">
    <mergeCell ref="T2:T3"/>
    <mergeCell ref="A2:A3"/>
    <mergeCell ref="B2:B3"/>
    <mergeCell ref="C2:C3"/>
    <mergeCell ref="D2:D3"/>
    <mergeCell ref="E2:E3"/>
    <mergeCell ref="F2:F3"/>
    <mergeCell ref="H2:K2"/>
    <mergeCell ref="L2:L3"/>
    <mergeCell ref="M2:M3"/>
    <mergeCell ref="O2:R2"/>
    <mergeCell ref="S2:S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D10"/>
  <sheetViews>
    <sheetView workbookViewId="0">
      <selection activeCell="D10" sqref="D10"/>
    </sheetView>
  </sheetViews>
  <sheetFormatPr defaultRowHeight="15" x14ac:dyDescent="0.25"/>
  <cols>
    <col min="4" max="4" width="16.140625" customWidth="1"/>
  </cols>
  <sheetData>
    <row r="6" spans="4:4" ht="15.75" x14ac:dyDescent="0.25">
      <c r="D6" s="8">
        <v>7981.5652</v>
      </c>
    </row>
    <row r="7" spans="4:4" ht="15.75" x14ac:dyDescent="0.25">
      <c r="D7" s="8">
        <v>8355.9316999999992</v>
      </c>
    </row>
    <row r="8" spans="4:4" ht="15.75" x14ac:dyDescent="0.25">
      <c r="D8" s="8">
        <v>906.12750000000005</v>
      </c>
    </row>
    <row r="9" spans="4:4" x14ac:dyDescent="0.25">
      <c r="D9" s="9">
        <f>D8+D7+D6</f>
        <v>17243.624400000001</v>
      </c>
    </row>
    <row r="10" spans="4:4" x14ac:dyDescent="0.25">
      <c r="D10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УРСТ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economy22 (Столярова Н.Ю.)</cp:lastModifiedBy>
  <cp:lastPrinted>2019-01-14T09:21:15Z</cp:lastPrinted>
  <dcterms:created xsi:type="dcterms:W3CDTF">2016-11-16T06:29:02Z</dcterms:created>
  <dcterms:modified xsi:type="dcterms:W3CDTF">2019-01-30T13:34:48Z</dcterms:modified>
</cp:coreProperties>
</file>